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1280" windowHeight="7950" tabRatio="862" firstSheet="6" activeTab="6"/>
  </bookViews>
  <sheets>
    <sheet name="DSSV" sheetId="1" state="hidden" r:id="rId1"/>
    <sheet name="IDCODE" sheetId="2" state="hidden" r:id="rId2"/>
    <sheet name="IN_DTK" sheetId="3" state="hidden" r:id="rId3"/>
    <sheet name="LPl2" sheetId="4" state="hidden" r:id="rId4"/>
    <sheet name="IN_DTK (L2)" sheetId="5" state="hidden" r:id="rId5"/>
    <sheet name="phong_coso" sheetId="6" state="hidden" r:id="rId6"/>
    <sheet name="TONGHOP" sheetId="7" r:id="rId7"/>
  </sheets>
  <externalReferences>
    <externalReference r:id="rId10"/>
    <externalReference r:id="rId11"/>
  </externalReferences>
  <definedNames>
    <definedName name="_xlnm._FilterDatabase" localSheetId="0" hidden="1">'DSSV'!$A$6:$T$46</definedName>
    <definedName name="_Order1" hidden="1">255</definedName>
    <definedName name="_Order2" hidden="1">255</definedName>
    <definedName name="h" localSheetId="1" hidden="1">{"'Sheet1'!$L$16"}</definedName>
    <definedName name="h" localSheetId="2" hidden="1">{"'Sheet1'!$L$16"}</definedName>
    <definedName name="h" localSheetId="4" hidden="1">{"'Sheet1'!$L$16"}</definedName>
    <definedName name="h" localSheetId="3" hidden="1">{"'Sheet1'!$L$16"}</definedName>
    <definedName name="h" hidden="1">{"'Sheet1'!$L$16"}</definedName>
    <definedName name="HTML_CodePage" hidden="1">950</definedName>
    <definedName name="HTML_Control" localSheetId="1" hidden="1">{"'Sheet1'!$L$16"}</definedName>
    <definedName name="HTML_Control" localSheetId="2" hidden="1">{"'Sheet1'!$L$16"}</definedName>
    <definedName name="HTML_Control" localSheetId="4" hidden="1">{"'Sheet1'!$L$16"}</definedName>
    <definedName name="HTML_Control" localSheetId="3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localSheetId="2" hidden="1">{"'Sheet1'!$L$16"}</definedName>
    <definedName name="huy" localSheetId="4" hidden="1">{"'Sheet1'!$L$16"}</definedName>
    <definedName name="huy" localSheetId="3" hidden="1">{"'Sheet1'!$L$16"}</definedName>
    <definedName name="huy" hidden="1">{"'Sheet1'!$L$16"}</definedName>
    <definedName name="_xlnm.Print_Area" localSheetId="2">'IN_DTK'!$B$2:$S$64</definedName>
    <definedName name="_xlnm.Print_Titles" localSheetId="2">'IN_DTK'!$2:$9</definedName>
    <definedName name="_xlnm.Print_Titles" localSheetId="4">'IN_DTK (L2)'!$2:$9</definedName>
    <definedName name="_xlnm.Print_Titles" localSheetId="3">'LPl2'!$1:$7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DTU</author>
  </authors>
  <commentList>
    <comment ref="G5" authorId="0">
      <text>
        <r>
          <rPr>
            <sz val="9"/>
            <rFont val="Tahoma"/>
            <family val="2"/>
          </rPr>
          <t xml:space="preserve">Điểm chuyên cần
</t>
        </r>
      </text>
    </comment>
    <comment ref="H5" authorId="0">
      <text>
        <r>
          <rPr>
            <sz val="9"/>
            <rFont val="Tahoma"/>
            <family val="2"/>
          </rPr>
          <t xml:space="preserve">Điểm thái độ, thảo luận
</t>
        </r>
      </text>
    </comment>
    <comment ref="I5" authorId="0">
      <text>
        <r>
          <rPr>
            <sz val="9"/>
            <rFont val="Tahoma"/>
            <family val="2"/>
          </rPr>
          <t xml:space="preserve">Điểm kiểm tra thường kỳ
</t>
        </r>
      </text>
    </comment>
    <comment ref="J5" authorId="0">
      <text>
        <r>
          <rPr>
            <sz val="9"/>
            <rFont val="Tahoma"/>
            <family val="2"/>
          </rPr>
          <t xml:space="preserve">Điểm bài tập về nhà
</t>
        </r>
      </text>
    </comment>
    <comment ref="K5" authorId="0">
      <text>
        <r>
          <rPr>
            <sz val="9"/>
            <rFont val="Tahoma"/>
            <family val="2"/>
          </rPr>
          <t xml:space="preserve">Điểm thực hành
</t>
        </r>
      </text>
    </comment>
    <comment ref="L5" authorId="0">
      <text>
        <r>
          <rPr>
            <sz val="9"/>
            <rFont val="Tahoma"/>
            <family val="2"/>
          </rPr>
          <t xml:space="preserve">Điểm kiểm tra giữa kỳ
</t>
        </r>
      </text>
    </comment>
    <comment ref="M5" authorId="0">
      <text>
        <r>
          <rPr>
            <sz val="9"/>
            <rFont val="Tahoma"/>
            <family val="2"/>
          </rPr>
          <t xml:space="preserve">Điểm bài thu hoạch cá nhân
</t>
        </r>
      </text>
    </comment>
    <comment ref="N5" authorId="0">
      <text>
        <r>
          <rPr>
            <sz val="9"/>
            <rFont val="Tahoma"/>
            <family val="2"/>
          </rPr>
          <t xml:space="preserve">Điểm bài thu hoạch nhóm
</t>
        </r>
      </text>
    </comment>
    <comment ref="O5" authorId="0">
      <text>
        <r>
          <rPr>
            <sz val="9"/>
            <rFont val="Tahoma"/>
            <family val="2"/>
          </rPr>
          <t xml:space="preserve">Điểm kiểm tra cuối kỳ
</t>
        </r>
      </text>
    </comment>
  </commentList>
</comments>
</file>

<file path=xl/sharedStrings.xml><?xml version="1.0" encoding="utf-8"?>
<sst xmlns="http://schemas.openxmlformats.org/spreadsheetml/2006/main" count="1325" uniqueCount="441">
  <si>
    <t>STT</t>
  </si>
  <si>
    <t>BỘ GIÁO DỤC &amp; ĐÀO TẠO</t>
  </si>
  <si>
    <t>TRƯỜNG ĐHDL DUY TÂN</t>
  </si>
  <si>
    <t>MÃ
SINH VIÊN</t>
  </si>
  <si>
    <t>HỌ VÀ</t>
  </si>
  <si>
    <t>TÊN</t>
  </si>
  <si>
    <t>GHI
CHÚ</t>
  </si>
  <si>
    <t xml:space="preserve">    BỘ GIÁO DỤC &amp; ĐÀO TẠO</t>
  </si>
  <si>
    <t xml:space="preserve">   TRƯỜNG ĐH DUY TÂN</t>
  </si>
  <si>
    <t>Số TC</t>
  </si>
  <si>
    <t>:</t>
  </si>
  <si>
    <t>MSV</t>
  </si>
  <si>
    <t>KÝ TÊN</t>
  </si>
  <si>
    <t>GHI CHÚ</t>
  </si>
  <si>
    <t>SỐ</t>
  </si>
  <si>
    <t>CHỮ</t>
  </si>
  <si>
    <t>LỚP MÔN HỌC</t>
  </si>
  <si>
    <t>LỚP SINH HOẠT</t>
  </si>
  <si>
    <t>P</t>
  </si>
  <si>
    <t>MÔN:</t>
  </si>
  <si>
    <t>SỐ TÍN CHỈ:</t>
  </si>
  <si>
    <t>MÃ MÔN:</t>
  </si>
  <si>
    <t>HỌC KỲ:</t>
  </si>
  <si>
    <t>LẦN THI:</t>
  </si>
  <si>
    <t>A</t>
  </si>
  <si>
    <t>Q</t>
  </si>
  <si>
    <t>H</t>
  </si>
  <si>
    <t>F</t>
  </si>
  <si>
    <t>ĐIỂM
T. KẾT</t>
  </si>
  <si>
    <t>ĐIỂM
CHỮ</t>
  </si>
  <si>
    <t>Sáu</t>
  </si>
  <si>
    <t>L</t>
  </si>
  <si>
    <t>M</t>
  </si>
  <si>
    <t>I</t>
  </si>
  <si>
    <t>G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</si>
  <si>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</si>
  <si>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</si>
  <si>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</si>
  <si>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</si>
  <si>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</si>
  <si>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</si>
  <si>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</si>
  <si>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</si>
  <si>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</si>
  <si>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</si>
  <si>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</si>
  <si>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</si>
  <si>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</si>
  <si>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</si>
  <si>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</si>
  <si>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</si>
  <si>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</si>
  <si>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</si>
  <si>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</si>
  <si>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</si>
  <si>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</si>
  <si>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</si>
  <si>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</si>
  <si>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</si>
  <si>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</si>
  <si>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</si>
  <si>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</si>
  <si>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</si>
  <si>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</si>
  <si>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</si>
  <si>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</si>
  <si>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</si>
  <si>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</si>
  <si>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</si>
  <si>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</si>
  <si>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</si>
  <si>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</si>
  <si>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</si>
  <si>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</si>
  <si>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</si>
  <si>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</si>
  <si>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</si>
  <si>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</si>
  <si>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</si>
  <si>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</si>
  <si>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</si>
  <si>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</si>
  <si>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</si>
  <si>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</si>
  <si>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</si>
  <si>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</si>
  <si>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</si>
  <si>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</si>
  <si>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</si>
  <si>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</si>
  <si>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</si>
  <si>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</si>
  <si>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</si>
  <si>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</si>
  <si>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</si>
  <si>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</si>
  <si>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</si>
  <si>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</si>
  <si>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</si>
  <si>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</si>
  <si>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</si>
  <si>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</si>
  <si>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</si>
  <si>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</si>
  <si>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</si>
  <si>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</si>
  <si>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</si>
  <si>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</si>
  <si>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</si>
  <si>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</si>
  <si>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</si>
  <si>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</si>
  <si>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</si>
  <si>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</si>
  <si>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</si>
  <si>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</si>
  <si>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</si>
  <si>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</si>
  <si>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</si>
  <si>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</si>
  <si>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</si>
  <si>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</si>
  <si>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</si>
  <si>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</si>
  <si>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</si>
  <si>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</si>
  <si>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</si>
  <si>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</si>
  <si>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</si>
  <si>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</si>
  <si>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</si>
  <si>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</si>
  <si>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</si>
  <si>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</si>
  <si>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</si>
  <si>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</si>
  <si>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</si>
  <si>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</si>
  <si>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</si>
  <si>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</si>
  <si>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</si>
  <si>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</si>
  <si>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</si>
  <si>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</si>
  <si>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</si>
  <si>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</si>
  <si>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</si>
  <si>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</si>
  <si>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313/1</t>
  </si>
  <si>
    <t>Võ Quốc Toàn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</si>
  <si>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</si>
  <si>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</si>
  <si>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</si>
  <si>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</si>
  <si>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</si>
  <si>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</si>
  <si>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</si>
  <si>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</si>
  <si>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</si>
  <si>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</si>
  <si>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</si>
  <si>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</si>
  <si>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</si>
  <si>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</si>
  <si>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</si>
  <si>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</si>
  <si>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</si>
  <si>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</si>
  <si>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</si>
  <si>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</si>
  <si>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</si>
  <si>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</si>
  <si>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</si>
  <si>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</si>
  <si>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</si>
  <si>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</si>
  <si>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</si>
  <si>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</si>
  <si>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</si>
  <si>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</si>
  <si>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</si>
  <si>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</si>
  <si>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</si>
  <si>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</si>
  <si>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</si>
  <si>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</si>
  <si>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</si>
  <si>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</si>
  <si>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</si>
  <si>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</si>
  <si>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</si>
  <si>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</si>
  <si>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</si>
  <si>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</si>
  <si>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</si>
  <si>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</si>
  <si>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</si>
  <si>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</si>
  <si>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</si>
  <si>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</si>
  <si>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</si>
  <si>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Lần thi: 2</t>
  </si>
  <si>
    <t>Học kỳ: 2</t>
  </si>
  <si>
    <t>DANH SÁCH SINH VIÊN ĐÓNG LỆ PHÍ THI LẦN 2 *  NĂM HỌC: 2016-2017</t>
  </si>
  <si>
    <t>1001A</t>
  </si>
  <si>
    <t>1001B</t>
  </si>
  <si>
    <t>208/3</t>
  </si>
  <si>
    <t>208/4</t>
  </si>
  <si>
    <t>613/1</t>
  </si>
  <si>
    <t>613/2</t>
  </si>
  <si>
    <t>613/3</t>
  </si>
  <si>
    <t>613/4</t>
  </si>
  <si>
    <t>613/5</t>
  </si>
  <si>
    <t>613/6</t>
  </si>
  <si>
    <t>613/7</t>
  </si>
  <si>
    <t>BẢNG ĐIỂM ĐÁNH GIÁ KẾT QUẢ HỌC TẬP * NĂM HỌC: 2019-2020</t>
  </si>
  <si>
    <t>3A</t>
  </si>
  <si>
    <t>3B</t>
  </si>
  <si>
    <t>3C</t>
  </si>
  <si>
    <t>3D</t>
  </si>
  <si>
    <t>3E</t>
  </si>
  <si>
    <t>3F</t>
  </si>
  <si>
    <t>133/1</t>
  </si>
  <si>
    <t>133/2</t>
  </si>
  <si>
    <t>104/1</t>
  </si>
  <si>
    <t>104/2</t>
  </si>
  <si>
    <t>301/1</t>
  </si>
  <si>
    <t>301/2</t>
  </si>
  <si>
    <t>404/1</t>
  </si>
  <si>
    <t>404/2</t>
  </si>
  <si>
    <t>101/1</t>
  </si>
  <si>
    <t>101/2</t>
  </si>
  <si>
    <t>504/1</t>
  </si>
  <si>
    <t>504/2</t>
  </si>
  <si>
    <t>112/1</t>
  </si>
  <si>
    <t>112/2</t>
  </si>
  <si>
    <t>512/1</t>
  </si>
  <si>
    <t>512/2</t>
  </si>
  <si>
    <t>Anh</t>
  </si>
  <si>
    <t>SỐ TỜ</t>
  </si>
  <si>
    <t>ĐIỂM THI</t>
  </si>
  <si>
    <t>P.1</t>
  </si>
  <si>
    <t>P.2</t>
  </si>
  <si>
    <t>TỔNG</t>
  </si>
  <si>
    <t>DANH SÁCH SINH VIÊN DỰ THI KTHP * NH: 2020-2021</t>
  </si>
  <si>
    <t>K21KDN</t>
  </si>
  <si>
    <t>K23KKT</t>
  </si>
  <si>
    <t>K22KDN 1</t>
  </si>
  <si>
    <t>K22KDN 2</t>
  </si>
  <si>
    <t>K22KKT 1</t>
  </si>
  <si>
    <t>K22KKT 2</t>
  </si>
  <si>
    <t>K22KKT 3</t>
  </si>
  <si>
    <t>K23KDN</t>
  </si>
  <si>
    <t>Nguyễn Võ Quế</t>
  </si>
  <si>
    <t>ACC 448 SA</t>
  </si>
  <si>
    <t>Nguyễn Hà</t>
  </si>
  <si>
    <t>Lê Thị Huyền</t>
  </si>
  <si>
    <t>Lê Thị Lan</t>
  </si>
  <si>
    <t>Phan Thị Ngọc</t>
  </si>
  <si>
    <t>Ánh</t>
  </si>
  <si>
    <t>Trần Thị Ngọc</t>
  </si>
  <si>
    <t>Nguyễn Quốc</t>
  </si>
  <si>
    <t>Bảo</t>
  </si>
  <si>
    <t>Nguyễn Thị Hồng</t>
  </si>
  <si>
    <t>Cẩm</t>
  </si>
  <si>
    <t>Nguyễn Thị Yến</t>
  </si>
  <si>
    <t>Chi</t>
  </si>
  <si>
    <t>Nguyễn Thị Thanh</t>
  </si>
  <si>
    <t>Chung</t>
  </si>
  <si>
    <t>Nguyễn Thị Ngọc</t>
  </si>
  <si>
    <t>Diễm</t>
  </si>
  <si>
    <t>Đặng Thị Kim</t>
  </si>
  <si>
    <t>Dung</t>
  </si>
  <si>
    <t>Ngô Thị Ngọc</t>
  </si>
  <si>
    <t>Nguyễn Thị Xuân</t>
  </si>
  <si>
    <t>Võ Thanh</t>
  </si>
  <si>
    <t>Nguyễn Thị Thùy</t>
  </si>
  <si>
    <t>Dương</t>
  </si>
  <si>
    <t>Trương Thị Kiểu</t>
  </si>
  <si>
    <t>Duyên</t>
  </si>
  <si>
    <t>Trương Đỗ Hà</t>
  </si>
  <si>
    <t>Giang</t>
  </si>
  <si>
    <t>Trần Thị Trà</t>
  </si>
  <si>
    <t>Nguyễn Thị Hương</t>
  </si>
  <si>
    <t>Đặng Thị</t>
  </si>
  <si>
    <t>Hà</t>
  </si>
  <si>
    <t>Lê Trúc</t>
  </si>
  <si>
    <t>Hân</t>
  </si>
  <si>
    <t>Trang Thị Nguyệt</t>
  </si>
  <si>
    <t>Hằng</t>
  </si>
  <si>
    <t>Nguyễn Thị</t>
  </si>
  <si>
    <t>Nguyễn Thị Kim</t>
  </si>
  <si>
    <t>Hạnh</t>
  </si>
  <si>
    <t>Hồ Thị Thanh</t>
  </si>
  <si>
    <t>Hiền</t>
  </si>
  <si>
    <t>Phạm Thị Thu</t>
  </si>
  <si>
    <t>Nguyễn Thị Thu</t>
  </si>
  <si>
    <t>Hoàng Kim</t>
  </si>
  <si>
    <t>Hoài</t>
  </si>
  <si>
    <t>Lê Thị Mỹ</t>
  </si>
  <si>
    <t>Huế</t>
  </si>
  <si>
    <t>Trần Hữu</t>
  </si>
  <si>
    <t>Hùng</t>
  </si>
  <si>
    <t>Nguyễn Thị Minh</t>
  </si>
  <si>
    <t>Hương</t>
  </si>
  <si>
    <t>Nguyễn Khánh</t>
  </si>
  <si>
    <t>Huy</t>
  </si>
  <si>
    <t>Bùi Thị Khánh</t>
  </si>
  <si>
    <t>Huyền</t>
  </si>
  <si>
    <t>Lê Thị Khánh</t>
  </si>
  <si>
    <t>Văn Thị Khánh</t>
  </si>
  <si>
    <t>Trần Văn</t>
  </si>
  <si>
    <t>Kiên</t>
  </si>
  <si>
    <t>Võ Thị</t>
  </si>
  <si>
    <t>Kiều</t>
  </si>
  <si>
    <t>Phạm Phương</t>
  </si>
  <si>
    <t>Lan</t>
  </si>
  <si>
    <t>Lành</t>
  </si>
  <si>
    <t>Nguyễn Thị Mỹ</t>
  </si>
  <si>
    <t>Lệ</t>
  </si>
  <si>
    <t>Hoàng Thị Mỹ</t>
  </si>
  <si>
    <t>Liên</t>
  </si>
  <si>
    <t>Nguyễn Thị Khánh</t>
  </si>
  <si>
    <t>Linh</t>
  </si>
  <si>
    <t>Ly</t>
  </si>
  <si>
    <t>Bùi Thị Yến</t>
  </si>
  <si>
    <t>Dương Thị Thùy</t>
  </si>
  <si>
    <t>Trương Phương</t>
  </si>
  <si>
    <t>Lý</t>
  </si>
  <si>
    <t>Nga</t>
  </si>
  <si>
    <t>Lê Thị</t>
  </si>
  <si>
    <t>Ngọc</t>
  </si>
  <si>
    <t>Lê Trần Thảo</t>
  </si>
  <si>
    <t>Nguyên</t>
  </si>
  <si>
    <t>Trần Thị</t>
  </si>
  <si>
    <t>Nguyệt</t>
  </si>
  <si>
    <t>Nguyễn Văn</t>
  </si>
  <si>
    <t>Nhật</t>
  </si>
  <si>
    <t>Nhi</t>
  </si>
  <si>
    <t>Nguyễn Thị Thảo</t>
  </si>
  <si>
    <t>Huỳnh Thị Yến</t>
  </si>
  <si>
    <t>Đỗ Hoàng</t>
  </si>
  <si>
    <t>Như</t>
  </si>
  <si>
    <t>Trần Thị Hồng</t>
  </si>
  <si>
    <t>Nhung</t>
  </si>
  <si>
    <t>Nguyễn Lâm</t>
  </si>
  <si>
    <t>Oanh</t>
  </si>
  <si>
    <t>Nguyễn Thị Diễm</t>
  </si>
  <si>
    <t>Phương</t>
  </si>
  <si>
    <t>Trần Hoàng Quỳnh</t>
  </si>
  <si>
    <t>Hà Thị Thanh</t>
  </si>
  <si>
    <t>Nguyễn Thanh</t>
  </si>
  <si>
    <t>Phượng</t>
  </si>
  <si>
    <t>Phan Thị</t>
  </si>
  <si>
    <t>Quê</t>
  </si>
  <si>
    <t>Dương Tịnh</t>
  </si>
  <si>
    <t>Quyên</t>
  </si>
  <si>
    <t>Ngô Ánh</t>
  </si>
  <si>
    <t>Phan Phương</t>
  </si>
  <si>
    <t>Quỳnh</t>
  </si>
  <si>
    <t>Đinh Diễm</t>
  </si>
  <si>
    <t>Đinh Thị</t>
  </si>
  <si>
    <t>Phạm Thị Bích</t>
  </si>
  <si>
    <t>Sâm</t>
  </si>
  <si>
    <t>Bùi Lê Quang</t>
  </si>
  <si>
    <t>Sơn</t>
  </si>
  <si>
    <t>Hồ Thị Minh</t>
  </si>
  <si>
    <t>Tâm</t>
  </si>
  <si>
    <t>Lê Thị Phương</t>
  </si>
  <si>
    <t>Thảo</t>
  </si>
  <si>
    <t>Võ Bích</t>
  </si>
  <si>
    <t>Hoàng Thị</t>
  </si>
  <si>
    <t>Trần Thị Thanh</t>
  </si>
  <si>
    <t>Dương Thị Phương</t>
  </si>
  <si>
    <t>Triệu Thị Thanh</t>
  </si>
  <si>
    <t>Triệu Thị</t>
  </si>
  <si>
    <t>Lý Thanh</t>
  </si>
  <si>
    <t>Thùy</t>
  </si>
  <si>
    <t>Nguyễn Phương</t>
  </si>
  <si>
    <t>Thủy</t>
  </si>
  <si>
    <t>Phạm Ngọc Khánh</t>
  </si>
  <si>
    <t>Tiên</t>
  </si>
  <si>
    <t>Nguyễn Thị Thuỷ</t>
  </si>
  <si>
    <t>Đinh Thị Thúy</t>
  </si>
  <si>
    <t>Tiền</t>
  </si>
  <si>
    <t>Tình</t>
  </si>
  <si>
    <t>Tĩnh</t>
  </si>
  <si>
    <t>Phạm Thị Thanh</t>
  </si>
  <si>
    <t>Trà</t>
  </si>
  <si>
    <t>Trần Thị Minh</t>
  </si>
  <si>
    <t>Trâm</t>
  </si>
  <si>
    <t>Đặng Bích</t>
  </si>
  <si>
    <t>Cao Thị Bích</t>
  </si>
  <si>
    <t>Phan Thị Thùy</t>
  </si>
  <si>
    <t>Trang</t>
  </si>
  <si>
    <t>Võ Thị Hoàng</t>
  </si>
  <si>
    <t>Hoàng Thị Kiều</t>
  </si>
  <si>
    <t>Võ Thị Tố</t>
  </si>
  <si>
    <t>Trinh</t>
  </si>
  <si>
    <t>Nguyễn Nữ Kiều</t>
  </si>
  <si>
    <t>Nguyễn Thị Lan</t>
  </si>
  <si>
    <t>Nguyễn Gia</t>
  </si>
  <si>
    <t>Trung</t>
  </si>
  <si>
    <t>Huỳnh Thị Ngọc</t>
  </si>
  <si>
    <t>Tú</t>
  </si>
  <si>
    <t>Võ Bá</t>
  </si>
  <si>
    <t>Tùng</t>
  </si>
  <si>
    <t>Nguyễn Kim</t>
  </si>
  <si>
    <t>Lê Thị Phước</t>
  </si>
  <si>
    <t>Tuyền</t>
  </si>
  <si>
    <t>Phan Ngọc Quỳnh</t>
  </si>
  <si>
    <t>Uyên</t>
  </si>
  <si>
    <t>Lê Thị Thu</t>
  </si>
  <si>
    <t>Nguyễn Thị Lệ</t>
  </si>
  <si>
    <t>Trịnh Hồng</t>
  </si>
  <si>
    <t>Vân</t>
  </si>
  <si>
    <t>Mai Thị Ánh</t>
  </si>
  <si>
    <t>Huỳnh Lan</t>
  </si>
  <si>
    <t>Vi</t>
  </si>
  <si>
    <t>Bùi Ngọc</t>
  </si>
  <si>
    <t>Việt</t>
  </si>
  <si>
    <t>Nguyễn Thị Quỳnh</t>
  </si>
  <si>
    <t>Vinh</t>
  </si>
  <si>
    <t>Nguyễn Thị Uyển</t>
  </si>
  <si>
    <t>Vy</t>
  </si>
  <si>
    <t>Tân Thị</t>
  </si>
  <si>
    <t>06</t>
  </si>
  <si>
    <t>07</t>
  </si>
  <si>
    <t>07-92-60-2-4-3-3</t>
  </si>
  <si>
    <t>06-90-48-2-1-3-1</t>
  </si>
  <si>
    <t>KHỐI LỚP: ACC 448(SA)</t>
  </si>
  <si>
    <t>90</t>
  </si>
  <si>
    <t>MÔN :KIẾN THỨC CƠ SỞ* MÃ MÔN:  ACC 448</t>
  </si>
  <si>
    <t>Thời gian:09h00 - Ngày 23/07/2021 - Phòng: 06 - cơ sở:  03 Quang Trung</t>
  </si>
  <si>
    <t/>
  </si>
  <si>
    <t>09h00 - Ngày 23/07/2021 - Phòng: 06</t>
  </si>
  <si>
    <t>06-91-14-1-3-3-2</t>
  </si>
  <si>
    <t>91</t>
  </si>
  <si>
    <t>92</t>
  </si>
  <si>
    <t>Thời gian:09h00 - Ngày 23/07/2021 - Phòng: 07 - cơ sở:  03 Quang Trung</t>
  </si>
  <si>
    <t>09h00 - Ngày 23/07/2021 - Phòng: 07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</si>
</sst>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b/>
      <sz val="12"/>
      <name val="Helv"/>
      <family val="0"/>
    </font>
    <font>
      <b/>
      <sz val="11"/>
      <name val="Helv"/>
      <family val="0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??"/>
      <family val="3"/>
    </font>
    <font>
      <sz val="11"/>
      <name val="µ¸¿ò"/>
      <family val="0"/>
    </font>
    <font>
      <sz val="8"/>
      <color indexed="12"/>
      <name val="Helv"/>
      <family val="0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sz val="10"/>
      <color indexed="12"/>
      <name val="Times New Roman"/>
      <family val="1"/>
    </font>
    <font>
      <sz val="9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9"/>
      <color indexed="9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9"/>
      <color theme="0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/>
    </border>
    <border>
      <left style="thin"/>
      <right style="thin"/>
      <top/>
      <bottom style="thin"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22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</borders>
  <cellStyleXfs count="2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4" fillId="0" borderId="0">
      <alignment/>
      <protection/>
    </xf>
    <xf numFmtId="184" fontId="34" fillId="0" borderId="0">
      <alignment/>
      <protection/>
    </xf>
    <xf numFmtId="0" fontId="15" fillId="2" borderId="0">
      <alignment/>
      <protection/>
    </xf>
    <xf numFmtId="0" fontId="16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7" fillId="2" borderId="0">
      <alignment/>
      <protection/>
    </xf>
    <xf numFmtId="185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0" fontId="18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0" fillId="26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7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7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7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7" fillId="0" borderId="0" applyFont="0" applyFill="0" applyBorder="0" applyAlignment="0" applyProtection="0"/>
    <xf numFmtId="0" fontId="91" fillId="27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>
      <alignment/>
      <protection/>
    </xf>
    <xf numFmtId="0" fontId="48" fillId="0" borderId="0">
      <alignment/>
      <protection/>
    </xf>
    <xf numFmtId="0" fontId="19" fillId="0" borderId="0">
      <alignment/>
      <protection/>
    </xf>
    <xf numFmtId="37" fontId="38" fillId="0" borderId="0">
      <alignment/>
      <protection/>
    </xf>
    <xf numFmtId="0" fontId="39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69" fontId="2" fillId="0" borderId="0" applyFill="0" applyBorder="0" applyAlignment="0">
      <protection/>
    </xf>
    <xf numFmtId="170" fontId="2" fillId="0" borderId="0" applyFill="0" applyBorder="0" applyAlignment="0">
      <protection/>
    </xf>
    <xf numFmtId="0" fontId="92" fillId="28" borderId="1" applyNumberFormat="0" applyAlignment="0" applyProtection="0"/>
    <xf numFmtId="0" fontId="4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6" fillId="0" borderId="0" applyFont="0" applyFill="0" applyBorder="0" applyAlignment="0" applyProtection="0"/>
    <xf numFmtId="171" fontId="20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0" fillId="0" borderId="0">
      <alignment/>
      <protection/>
    </xf>
    <xf numFmtId="0" fontId="93" fillId="29" borderId="2" applyNumberFormat="0" applyAlignment="0" applyProtection="0"/>
    <xf numFmtId="0" fontId="2" fillId="0" borderId="0" applyFont="0" applyFill="0" applyBorder="0" applyAlignment="0" applyProtection="0"/>
    <xf numFmtId="174" fontId="20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4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5" fillId="30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1" fillId="0" borderId="0">
      <alignment horizontal="left"/>
      <protection/>
    </xf>
    <xf numFmtId="0" fontId="21" fillId="0" borderId="3" applyNumberFormat="0" applyAlignment="0" applyProtection="0"/>
    <xf numFmtId="0" fontId="21" fillId="0" borderId="4">
      <alignment horizontal="left" vertical="center"/>
      <protection/>
    </xf>
    <xf numFmtId="0" fontId="96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97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98" fillId="0" borderId="7" applyNumberFormat="0" applyFill="0" applyAlignment="0" applyProtection="0"/>
    <xf numFmtId="0" fontId="98" fillId="0" borderId="0" applyNumberFormat="0" applyFill="0" applyBorder="0" applyAlignment="0" applyProtection="0"/>
    <xf numFmtId="0" fontId="22" fillId="0" borderId="0" applyProtection="0">
      <alignment/>
    </xf>
    <xf numFmtId="0" fontId="22" fillId="0" borderId="0" applyProtection="0">
      <alignment/>
    </xf>
    <xf numFmtId="0" fontId="21" fillId="0" borderId="0" applyProtection="0">
      <alignment/>
    </xf>
    <xf numFmtId="0" fontId="21" fillId="0" borderId="0" applyProtection="0">
      <alignment/>
    </xf>
    <xf numFmtId="0" fontId="99" fillId="31" borderId="1" applyNumberFormat="0" applyAlignment="0" applyProtection="0"/>
    <xf numFmtId="10" fontId="11" fillId="32" borderId="8" applyNumberFormat="0" applyBorder="0" applyAlignment="0" applyProtection="0"/>
    <xf numFmtId="10" fontId="11" fillId="32" borderId="8" applyNumberFormat="0" applyBorder="0" applyAlignment="0" applyProtection="0"/>
    <xf numFmtId="0" fontId="49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0" fillId="0" borderId="9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2" fillId="0" borderId="10">
      <alignment/>
      <protection/>
    </xf>
    <xf numFmtId="191" fontId="2" fillId="0" borderId="11">
      <alignment/>
      <protection/>
    </xf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4" fillId="0" borderId="0" applyNumberFormat="0" applyFont="0" applyFill="0" applyAlignment="0">
      <protection/>
    </xf>
    <xf numFmtId="0" fontId="101" fillId="33" borderId="0" applyNumberFormat="0" applyBorder="0" applyAlignment="0" applyProtection="0"/>
    <xf numFmtId="0" fontId="4" fillId="0" borderId="0">
      <alignment/>
      <protection/>
    </xf>
    <xf numFmtId="37" fontId="25" fillId="0" borderId="0">
      <alignment/>
      <protection/>
    </xf>
    <xf numFmtId="177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2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37" fillId="0" borderId="0">
      <alignment/>
      <protection/>
    </xf>
    <xf numFmtId="0" fontId="46" fillId="34" borderId="12" applyNumberFormat="0" applyFont="0" applyAlignment="0" applyProtection="0"/>
    <xf numFmtId="0" fontId="103" fillId="28" borderId="13" applyNumberFormat="0" applyAlignment="0" applyProtection="0"/>
    <xf numFmtId="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14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3" fillId="0" borderId="0" applyNumberFormat="0" applyFont="0" applyFill="0" applyBorder="0" applyAlignment="0" applyProtection="0"/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3" fillId="0" borderId="10">
      <alignment horizontal="center"/>
      <protection/>
    </xf>
    <xf numFmtId="3" fontId="23" fillId="0" borderId="0" applyFont="0" applyFill="0" applyBorder="0" applyAlignment="0" applyProtection="0"/>
    <xf numFmtId="0" fontId="23" fillId="35" borderId="0" applyNumberFormat="0" applyFont="0" applyBorder="0" applyAlignment="0" applyProtection="0"/>
    <xf numFmtId="3" fontId="28" fillId="0" borderId="0">
      <alignment/>
      <protection/>
    </xf>
    <xf numFmtId="0" fontId="44" fillId="0" borderId="0">
      <alignment/>
      <protection/>
    </xf>
    <xf numFmtId="0" fontId="42" fillId="0" borderId="0">
      <alignment/>
      <protection/>
    </xf>
    <xf numFmtId="49" fontId="27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4" fillId="0" borderId="0" applyNumberFormat="0" applyFill="0" applyBorder="0" applyAlignment="0" applyProtection="0"/>
    <xf numFmtId="0" fontId="105" fillId="0" borderId="15" applyNumberFormat="0" applyFill="0" applyAlignment="0" applyProtection="0"/>
    <xf numFmtId="0" fontId="2" fillId="0" borderId="16" applyNumberFormat="0" applyFont="0" applyFill="0" applyAlignment="0" applyProtection="0"/>
    <xf numFmtId="0" fontId="10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  <protection/>
    </xf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>
      <alignment/>
      <protection/>
    </xf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2" fillId="0" borderId="0">
      <alignment/>
      <protection/>
    </xf>
    <xf numFmtId="0" fontId="24" fillId="0" borderId="0">
      <alignment/>
      <protection/>
    </xf>
    <xf numFmtId="16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33" fillId="0" borderId="0">
      <alignment/>
      <protection/>
    </xf>
    <xf numFmtId="181" fontId="10" fillId="0" borderId="0" applyFont="0" applyFill="0" applyBorder="0" applyAlignment="0" applyProtection="0"/>
    <xf numFmtId="164" fontId="34" fillId="0" borderId="0" applyFont="0" applyFill="0" applyBorder="0" applyAlignment="0" applyProtection="0"/>
    <xf numFmtId="182" fontId="10" fillId="0" borderId="0" applyFont="0" applyFill="0" applyBorder="0" applyAlignment="0" applyProtection="0"/>
  </cellStyleXfs>
  <cellXfs count="235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107" fillId="36" borderId="0" xfId="137" applyNumberFormat="1" applyFont="1" applyFill="1" applyAlignment="1">
      <alignment/>
      <protection/>
    </xf>
    <xf numFmtId="0" fontId="5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2" fillId="0" borderId="0" xfId="0" applyFont="1" applyFill="1" applyAlignment="1">
      <alignment/>
    </xf>
    <xf numFmtId="0" fontId="108" fillId="36" borderId="0" xfId="137" applyFont="1" applyFill="1" applyAlignment="1">
      <alignment horizontal="center"/>
      <protection/>
    </xf>
    <xf numFmtId="0" fontId="4" fillId="0" borderId="17" xfId="150" applyFont="1" applyBorder="1" applyAlignment="1" applyProtection="1">
      <alignment horizontal="center"/>
      <protection/>
    </xf>
    <xf numFmtId="0" fontId="6" fillId="0" borderId="18" xfId="138" applyNumberFormat="1" applyFont="1" applyFill="1" applyBorder="1" applyAlignment="1" applyProtection="1">
      <alignment horizontal="left"/>
      <protection/>
    </xf>
    <xf numFmtId="0" fontId="6" fillId="0" borderId="19" xfId="138" applyNumberFormat="1" applyFont="1" applyFill="1" applyBorder="1" applyAlignment="1" applyProtection="1">
      <alignment horizontal="left" wrapText="1"/>
      <protection/>
    </xf>
    <xf numFmtId="0" fontId="55" fillId="0" borderId="17" xfId="138" applyFont="1" applyBorder="1">
      <alignment/>
      <protection/>
    </xf>
    <xf numFmtId="0" fontId="4" fillId="0" borderId="17" xfId="140" applyFont="1" applyBorder="1" applyAlignment="1">
      <alignment/>
      <protection/>
    </xf>
    <xf numFmtId="0" fontId="4" fillId="0" borderId="20" xfId="150" applyFont="1" applyBorder="1" applyAlignment="1" applyProtection="1">
      <alignment horizontal="center"/>
      <protection/>
    </xf>
    <xf numFmtId="0" fontId="55" fillId="0" borderId="20" xfId="138" applyFont="1" applyBorder="1">
      <alignment/>
      <protection/>
    </xf>
    <xf numFmtId="0" fontId="4" fillId="0" borderId="20" xfId="140" applyFont="1" applyBorder="1" applyAlignment="1">
      <alignment/>
      <protection/>
    </xf>
    <xf numFmtId="0" fontId="4" fillId="0" borderId="11" xfId="150" applyFont="1" applyBorder="1" applyAlignment="1" applyProtection="1">
      <alignment horizontal="center"/>
      <protection/>
    </xf>
    <xf numFmtId="0" fontId="6" fillId="0" borderId="21" xfId="138" applyNumberFormat="1" applyFont="1" applyFill="1" applyBorder="1" applyAlignment="1" applyProtection="1">
      <alignment horizontal="left"/>
      <protection/>
    </xf>
    <xf numFmtId="0" fontId="6" fillId="0" borderId="22" xfId="138" applyNumberFormat="1" applyFont="1" applyFill="1" applyBorder="1" applyAlignment="1" applyProtection="1">
      <alignment horizontal="left" wrapText="1"/>
      <protection/>
    </xf>
    <xf numFmtId="0" fontId="55" fillId="0" borderId="11" xfId="138" applyFont="1" applyBorder="1">
      <alignment/>
      <protection/>
    </xf>
    <xf numFmtId="0" fontId="4" fillId="0" borderId="11" xfId="140" applyFont="1" applyBorder="1" applyAlignment="1">
      <alignment/>
      <protection/>
    </xf>
    <xf numFmtId="0" fontId="0" fillId="0" borderId="0" xfId="0" applyAlignment="1">
      <alignment horizontal="center"/>
    </xf>
    <xf numFmtId="0" fontId="7" fillId="0" borderId="17" xfId="138" applyNumberFormat="1" applyFont="1" applyFill="1" applyBorder="1" applyAlignment="1" applyProtection="1">
      <alignment horizontal="center" wrapText="1"/>
      <protection/>
    </xf>
    <xf numFmtId="0" fontId="7" fillId="0" borderId="23" xfId="138" applyNumberFormat="1" applyFont="1" applyFill="1" applyBorder="1" applyAlignment="1" applyProtection="1">
      <alignment horizontal="center" wrapText="1"/>
      <protection/>
    </xf>
    <xf numFmtId="0" fontId="8" fillId="0" borderId="17" xfId="138" applyFont="1" applyBorder="1" applyAlignment="1">
      <alignment horizontal="center"/>
      <protection/>
    </xf>
    <xf numFmtId="0" fontId="8" fillId="0" borderId="23" xfId="138" applyFont="1" applyBorder="1" applyAlignment="1">
      <alignment horizontal="center"/>
      <protection/>
    </xf>
    <xf numFmtId="0" fontId="4" fillId="0" borderId="0" xfId="153" applyFont="1" applyFill="1">
      <alignment/>
      <protection/>
    </xf>
    <xf numFmtId="0" fontId="52" fillId="0" borderId="0" xfId="153" applyFont="1" applyFill="1" applyAlignment="1">
      <alignment horizontal="center"/>
      <protection/>
    </xf>
    <xf numFmtId="0" fontId="52" fillId="0" borderId="0" xfId="153" applyFont="1" applyFill="1" applyAlignment="1">
      <alignment horizontal="right"/>
      <protection/>
    </xf>
    <xf numFmtId="0" fontId="52" fillId="0" borderId="0" xfId="153" applyFont="1" applyFill="1" applyAlignment="1">
      <alignment/>
      <protection/>
    </xf>
    <xf numFmtId="0" fontId="4" fillId="0" borderId="0" xfId="153" applyFont="1" applyFill="1" applyAlignment="1">
      <alignment horizontal="center"/>
      <protection/>
    </xf>
    <xf numFmtId="0" fontId="52" fillId="0" borderId="0" xfId="153" applyFont="1" applyFill="1" applyAlignment="1">
      <alignment horizontal="left"/>
      <protection/>
    </xf>
    <xf numFmtId="0" fontId="52" fillId="37" borderId="0" xfId="153" applyFont="1" applyFill="1" applyAlignment="1">
      <alignment horizontal="center"/>
      <protection/>
    </xf>
    <xf numFmtId="0" fontId="52" fillId="0" borderId="0" xfId="153" applyFont="1" applyFill="1">
      <alignment/>
      <protection/>
    </xf>
    <xf numFmtId="0" fontId="52" fillId="0" borderId="0" xfId="153" applyFont="1" applyFill="1" applyBorder="1" applyAlignment="1">
      <alignment horizontal="center" vertical="center" wrapText="1"/>
      <protection/>
    </xf>
    <xf numFmtId="0" fontId="52" fillId="0" borderId="0" xfId="153" applyFont="1" applyFill="1" applyBorder="1" applyAlignment="1">
      <alignment vertical="center"/>
      <protection/>
    </xf>
    <xf numFmtId="0" fontId="58" fillId="0" borderId="0" xfId="153" applyFont="1" applyFill="1" applyBorder="1" applyAlignment="1">
      <alignment horizontal="center"/>
      <protection/>
    </xf>
    <xf numFmtId="183" fontId="52" fillId="0" borderId="0" xfId="153" applyNumberFormat="1" applyFont="1" applyFill="1" applyBorder="1" applyAlignment="1">
      <alignment horizontal="center"/>
      <protection/>
    </xf>
    <xf numFmtId="0" fontId="57" fillId="0" borderId="0" xfId="153" applyFont="1" applyFill="1" applyBorder="1" applyAlignment="1">
      <alignment horizontal="left"/>
      <protection/>
    </xf>
    <xf numFmtId="0" fontId="4" fillId="0" borderId="0" xfId="153" applyFont="1" applyFill="1" applyBorder="1">
      <alignment/>
      <protection/>
    </xf>
    <xf numFmtId="0" fontId="2" fillId="0" borderId="0" xfId="153">
      <alignment/>
      <protection/>
    </xf>
    <xf numFmtId="0" fontId="57" fillId="0" borderId="0" xfId="153" applyFont="1" applyFill="1" applyAlignment="1">
      <alignment horizontal="left"/>
      <protection/>
    </xf>
    <xf numFmtId="14" fontId="57" fillId="0" borderId="0" xfId="153" applyNumberFormat="1" applyFont="1" applyFill="1" applyAlignment="1">
      <alignment horizontal="center"/>
      <protection/>
    </xf>
    <xf numFmtId="9" fontId="5" fillId="0" borderId="0" xfId="163" applyFont="1" applyFill="1" applyBorder="1" applyAlignment="1">
      <alignment horizontal="center" vertical="center" wrapText="1"/>
    </xf>
    <xf numFmtId="0" fontId="52" fillId="0" borderId="24" xfId="153" applyNumberFormat="1" applyFont="1" applyFill="1" applyBorder="1" applyAlignment="1">
      <alignment horizontal="center"/>
      <protection/>
    </xf>
    <xf numFmtId="0" fontId="4" fillId="0" borderId="24" xfId="153" applyFont="1" applyFill="1" applyBorder="1" applyAlignment="1">
      <alignment horizontal="left"/>
      <protection/>
    </xf>
    <xf numFmtId="0" fontId="52" fillId="0" borderId="24" xfId="153" applyFont="1" applyFill="1" applyBorder="1" applyAlignment="1">
      <alignment horizontal="left"/>
      <protection/>
    </xf>
    <xf numFmtId="14" fontId="4" fillId="0" borderId="24" xfId="153" applyNumberFormat="1" applyFont="1" applyFill="1" applyBorder="1" applyAlignment="1">
      <alignment horizontal="center"/>
      <protection/>
    </xf>
    <xf numFmtId="14" fontId="4" fillId="0" borderId="0" xfId="153" applyNumberFormat="1" applyFont="1" applyFill="1" applyAlignment="1">
      <alignment horizontal="center"/>
      <protection/>
    </xf>
    <xf numFmtId="0" fontId="58" fillId="0" borderId="0" xfId="153" applyFont="1" applyFill="1" applyBorder="1" applyAlignment="1">
      <alignment horizontal="left"/>
      <protection/>
    </xf>
    <xf numFmtId="0" fontId="7" fillId="0" borderId="0" xfId="153" applyFont="1" applyFill="1">
      <alignment/>
      <protection/>
    </xf>
    <xf numFmtId="0" fontId="60" fillId="0" borderId="0" xfId="153" applyFont="1" applyFill="1" applyAlignment="1">
      <alignment/>
      <protection/>
    </xf>
    <xf numFmtId="0" fontId="3" fillId="0" borderId="0" xfId="153" applyFont="1" applyFill="1" applyAlignment="1">
      <alignment/>
      <protection/>
    </xf>
    <xf numFmtId="0" fontId="5" fillId="0" borderId="0" xfId="153" applyFont="1" applyFill="1">
      <alignment/>
      <protection/>
    </xf>
    <xf numFmtId="0" fontId="3" fillId="0" borderId="0" xfId="153" applyFont="1" applyFill="1" applyAlignment="1">
      <alignment horizontal="center"/>
      <protection/>
    </xf>
    <xf numFmtId="0" fontId="3" fillId="0" borderId="0" xfId="153" applyFont="1" applyFill="1" applyBorder="1" applyAlignment="1">
      <alignment/>
      <protection/>
    </xf>
    <xf numFmtId="0" fontId="3" fillId="0" borderId="0" xfId="153" applyFont="1" applyFill="1" applyBorder="1" applyAlignment="1">
      <alignment horizontal="left"/>
      <protection/>
    </xf>
    <xf numFmtId="0" fontId="3" fillId="0" borderId="0" xfId="153" applyFont="1" applyFill="1" applyBorder="1" applyAlignment="1">
      <alignment horizontal="center"/>
      <protection/>
    </xf>
    <xf numFmtId="0" fontId="3" fillId="0" borderId="0" xfId="153" applyFont="1" applyFill="1" applyAlignment="1">
      <alignment horizontal="left"/>
      <protection/>
    </xf>
    <xf numFmtId="0" fontId="56" fillId="0" borderId="0" xfId="153" applyFont="1" applyFill="1" applyAlignment="1">
      <alignment horizontal="left"/>
      <protection/>
    </xf>
    <xf numFmtId="0" fontId="54" fillId="0" borderId="0" xfId="153" applyFont="1" applyFill="1" applyAlignment="1">
      <alignment horizontal="left"/>
      <protection/>
    </xf>
    <xf numFmtId="0" fontId="54" fillId="0" borderId="0" xfId="153" applyFont="1" applyFill="1" applyBorder="1" applyAlignment="1">
      <alignment/>
      <protection/>
    </xf>
    <xf numFmtId="0" fontId="7" fillId="0" borderId="0" xfId="153" applyFont="1" applyFill="1" applyAlignment="1">
      <alignment horizontal="center"/>
      <protection/>
    </xf>
    <xf numFmtId="0" fontId="7" fillId="0" borderId="0" xfId="153" applyFont="1" applyFill="1" applyBorder="1" applyAlignment="1">
      <alignment/>
      <protection/>
    </xf>
    <xf numFmtId="0" fontId="7" fillId="0" borderId="0" xfId="153" applyFont="1" applyFill="1" applyBorder="1" applyAlignment="1">
      <alignment horizontal="left"/>
      <protection/>
    </xf>
    <xf numFmtId="0" fontId="7" fillId="0" borderId="0" xfId="153" applyFont="1" applyFill="1" applyBorder="1" applyAlignment="1">
      <alignment horizontal="center"/>
      <protection/>
    </xf>
    <xf numFmtId="0" fontId="7" fillId="0" borderId="0" xfId="153" applyFont="1" applyFill="1" applyAlignment="1">
      <alignment/>
      <protection/>
    </xf>
    <xf numFmtId="0" fontId="56" fillId="0" borderId="0" xfId="153" applyFont="1" applyFill="1" applyAlignment="1">
      <alignment horizontal="center"/>
      <protection/>
    </xf>
    <xf numFmtId="0" fontId="61" fillId="0" borderId="8" xfId="153" applyFont="1" applyFill="1" applyBorder="1" applyAlignment="1">
      <alignment horizontal="center" vertical="center" wrapText="1"/>
      <protection/>
    </xf>
    <xf numFmtId="0" fontId="5" fillId="0" borderId="0" xfId="153" applyFont="1" applyFill="1" applyBorder="1" applyAlignment="1">
      <alignment vertical="center"/>
      <protection/>
    </xf>
    <xf numFmtId="9" fontId="62" fillId="0" borderId="8" xfId="163" applyFont="1" applyFill="1" applyBorder="1" applyAlignment="1">
      <alignment horizontal="center" vertical="center"/>
    </xf>
    <xf numFmtId="9" fontId="61" fillId="0" borderId="8" xfId="163" applyFont="1" applyFill="1" applyBorder="1" applyAlignment="1">
      <alignment horizontal="center" vertical="center" wrapText="1"/>
    </xf>
    <xf numFmtId="0" fontId="61" fillId="0" borderId="8" xfId="153" applyFont="1" applyFill="1" applyBorder="1" applyAlignment="1">
      <alignment vertical="center" wrapText="1"/>
      <protection/>
    </xf>
    <xf numFmtId="0" fontId="5" fillId="0" borderId="0" xfId="153" applyFont="1" applyFill="1" applyBorder="1" applyAlignment="1">
      <alignment horizontal="center"/>
      <protection/>
    </xf>
    <xf numFmtId="0" fontId="8" fillId="0" borderId="25" xfId="153" applyFont="1" applyFill="1" applyBorder="1" applyAlignment="1">
      <alignment horizontal="center" vertical="center"/>
      <protection/>
    </xf>
    <xf numFmtId="0" fontId="7" fillId="0" borderId="0" xfId="153" applyFont="1" applyFill="1" applyBorder="1">
      <alignment/>
      <protection/>
    </xf>
    <xf numFmtId="0" fontId="8" fillId="0" borderId="17" xfId="153" applyFont="1" applyFill="1" applyBorder="1" applyAlignment="1">
      <alignment horizontal="center" vertical="center"/>
      <protection/>
    </xf>
    <xf numFmtId="0" fontId="5" fillId="0" borderId="0" xfId="153" applyFont="1" applyFill="1" applyBorder="1" applyAlignment="1">
      <alignment horizontal="center" vertical="center"/>
      <protection/>
    </xf>
    <xf numFmtId="0" fontId="56" fillId="0" borderId="0" xfId="153" applyFont="1" applyFill="1" applyBorder="1" applyAlignment="1">
      <alignment horizontal="center" vertical="center"/>
      <protection/>
    </xf>
    <xf numFmtId="0" fontId="5" fillId="0" borderId="0" xfId="153" applyFont="1" applyFill="1" applyBorder="1" applyAlignment="1">
      <alignment/>
      <protection/>
    </xf>
    <xf numFmtId="0" fontId="56" fillId="0" borderId="0" xfId="153" applyFont="1" applyFill="1" applyBorder="1" applyAlignment="1">
      <alignment horizontal="center"/>
      <protection/>
    </xf>
    <xf numFmtId="0" fontId="5" fillId="0" borderId="0" xfId="153" applyFont="1" applyFill="1" applyBorder="1" applyAlignment="1">
      <alignment horizontal="left"/>
      <protection/>
    </xf>
    <xf numFmtId="0" fontId="5" fillId="0" borderId="0" xfId="153" applyFont="1" applyFill="1" applyAlignment="1">
      <alignment horizontal="center"/>
      <protection/>
    </xf>
    <xf numFmtId="0" fontId="5" fillId="0" borderId="0" xfId="153" applyFont="1" applyFill="1" applyBorder="1">
      <alignment/>
      <protection/>
    </xf>
    <xf numFmtId="0" fontId="109" fillId="0" borderId="0" xfId="153" applyFont="1" applyFill="1" applyBorder="1" applyAlignment="1">
      <alignment/>
      <protection/>
    </xf>
    <xf numFmtId="0" fontId="109" fillId="0" borderId="0" xfId="153" applyFont="1" applyFill="1" applyBorder="1" applyAlignment="1">
      <alignment horizontal="center"/>
      <protection/>
    </xf>
    <xf numFmtId="0" fontId="64" fillId="0" borderId="0" xfId="153" applyFont="1" applyAlignment="1">
      <alignment horizontal="left"/>
      <protection/>
    </xf>
    <xf numFmtId="0" fontId="65" fillId="0" borderId="0" xfId="153" applyFont="1" applyFill="1" applyAlignment="1">
      <alignment horizontal="center"/>
      <protection/>
    </xf>
    <xf numFmtId="0" fontId="64" fillId="0" borderId="0" xfId="153" applyFont="1" applyAlignment="1">
      <alignment/>
      <protection/>
    </xf>
    <xf numFmtId="0" fontId="5" fillId="0" borderId="0" xfId="153" applyFont="1" applyFill="1" applyAlignment="1">
      <alignment/>
      <protection/>
    </xf>
    <xf numFmtId="0" fontId="3" fillId="0" borderId="0" xfId="153" applyFont="1" applyFill="1" applyBorder="1">
      <alignment/>
      <protection/>
    </xf>
    <xf numFmtId="0" fontId="6" fillId="0" borderId="0" xfId="153" applyFont="1" applyFill="1" applyAlignment="1">
      <alignment horizontal="center"/>
      <protection/>
    </xf>
    <xf numFmtId="0" fontId="5" fillId="0" borderId="0" xfId="153" applyFont="1" applyAlignment="1">
      <alignment/>
      <protection/>
    </xf>
    <xf numFmtId="0" fontId="56" fillId="0" borderId="25" xfId="153" applyFont="1" applyFill="1" applyBorder="1" applyAlignment="1">
      <alignment vertical="center"/>
      <protection/>
    </xf>
    <xf numFmtId="0" fontId="56" fillId="0" borderId="17" xfId="153" applyFont="1" applyFill="1" applyBorder="1" applyAlignment="1">
      <alignment vertical="center"/>
      <protection/>
    </xf>
    <xf numFmtId="0" fontId="8" fillId="0" borderId="26" xfId="153" applyFont="1" applyFill="1" applyBorder="1" applyAlignment="1">
      <alignment vertical="center"/>
      <protection/>
    </xf>
    <xf numFmtId="0" fontId="56" fillId="0" borderId="27" xfId="153" applyFont="1" applyFill="1" applyBorder="1" applyAlignment="1">
      <alignment horizontal="left" vertical="center"/>
      <protection/>
    </xf>
    <xf numFmtId="0" fontId="56" fillId="0" borderId="25" xfId="153" applyFont="1" applyFill="1" applyBorder="1" applyAlignment="1">
      <alignment horizontal="center" vertical="center"/>
      <protection/>
    </xf>
    <xf numFmtId="183" fontId="56" fillId="0" borderId="25" xfId="153" applyNumberFormat="1" applyFont="1" applyFill="1" applyBorder="1" applyAlignment="1">
      <alignment horizontal="center" vertical="center"/>
      <protection/>
    </xf>
    <xf numFmtId="0" fontId="66" fillId="0" borderId="25" xfId="153" applyFont="1" applyFill="1" applyBorder="1" applyAlignment="1">
      <alignment horizontal="left" vertical="center"/>
      <protection/>
    </xf>
    <xf numFmtId="0" fontId="8" fillId="0" borderId="18" xfId="153" applyFont="1" applyFill="1" applyBorder="1" applyAlignment="1">
      <alignment vertical="center"/>
      <protection/>
    </xf>
    <xf numFmtId="0" fontId="56" fillId="0" borderId="19" xfId="153" applyFont="1" applyFill="1" applyBorder="1" applyAlignment="1">
      <alignment horizontal="left" vertical="center"/>
      <protection/>
    </xf>
    <xf numFmtId="0" fontId="56" fillId="0" borderId="17" xfId="153" applyFont="1" applyFill="1" applyBorder="1" applyAlignment="1">
      <alignment horizontal="center" vertical="center"/>
      <protection/>
    </xf>
    <xf numFmtId="183" fontId="56" fillId="0" borderId="17" xfId="153" applyNumberFormat="1" applyFont="1" applyFill="1" applyBorder="1" applyAlignment="1">
      <alignment horizontal="center" vertical="center"/>
      <protection/>
    </xf>
    <xf numFmtId="0" fontId="66" fillId="0" borderId="17" xfId="153" applyFont="1" applyFill="1" applyBorder="1" applyAlignment="1">
      <alignment horizontal="left" vertical="center"/>
      <protection/>
    </xf>
    <xf numFmtId="0" fontId="62" fillId="0" borderId="25" xfId="153" applyFont="1" applyFill="1" applyBorder="1" applyAlignment="1">
      <alignment horizontal="center" vertical="center"/>
      <protection/>
    </xf>
    <xf numFmtId="0" fontId="62" fillId="0" borderId="17" xfId="153" applyFont="1" applyFill="1" applyBorder="1" applyAlignment="1">
      <alignment horizontal="center" vertical="center"/>
      <protection/>
    </xf>
    <xf numFmtId="0" fontId="6" fillId="0" borderId="0" xfId="131" applyFont="1" applyFill="1">
      <alignment/>
      <protection/>
    </xf>
    <xf numFmtId="0" fontId="3" fillId="0" borderId="0" xfId="131" applyFont="1" applyFill="1" applyAlignment="1">
      <alignment horizontal="center"/>
      <protection/>
    </xf>
    <xf numFmtId="0" fontId="107" fillId="0" borderId="0" xfId="131" applyFont="1" applyFill="1" applyAlignment="1">
      <alignment horizontal="center"/>
      <protection/>
    </xf>
    <xf numFmtId="0" fontId="4" fillId="0" borderId="0" xfId="131" applyFont="1" applyFill="1">
      <alignment/>
      <protection/>
    </xf>
    <xf numFmtId="0" fontId="52" fillId="0" borderId="0" xfId="131" applyFont="1" applyFill="1" applyAlignment="1">
      <alignment horizontal="left"/>
      <protection/>
    </xf>
    <xf numFmtId="0" fontId="67" fillId="0" borderId="0" xfId="131" applyFont="1" applyFill="1" applyBorder="1" applyAlignment="1">
      <alignment horizontal="left"/>
      <protection/>
    </xf>
    <xf numFmtId="0" fontId="52" fillId="0" borderId="0" xfId="131" applyFont="1" applyFill="1" applyBorder="1" applyAlignment="1">
      <alignment horizontal="left"/>
      <protection/>
    </xf>
    <xf numFmtId="0" fontId="4" fillId="0" borderId="0" xfId="131" applyFont="1" applyFill="1" applyAlignment="1">
      <alignment horizontal="center"/>
      <protection/>
    </xf>
    <xf numFmtId="0" fontId="3" fillId="0" borderId="0" xfId="131" applyFont="1" applyFill="1" applyAlignment="1">
      <alignment horizontal="left"/>
      <protection/>
    </xf>
    <xf numFmtId="0" fontId="3" fillId="0" borderId="0" xfId="131" applyFont="1" applyFill="1" applyBorder="1" applyAlignment="1">
      <alignment vertical="center"/>
      <protection/>
    </xf>
    <xf numFmtId="0" fontId="52" fillId="0" borderId="0" xfId="131" applyFont="1" applyFill="1" applyBorder="1" applyAlignment="1">
      <alignment horizontal="center"/>
      <protection/>
    </xf>
    <xf numFmtId="0" fontId="3" fillId="0" borderId="11" xfId="131" applyFont="1" applyFill="1" applyBorder="1" applyAlignment="1">
      <alignment horizontal="center"/>
      <protection/>
    </xf>
    <xf numFmtId="0" fontId="6" fillId="0" borderId="28" xfId="131" applyFont="1" applyFill="1" applyBorder="1">
      <alignment/>
      <protection/>
    </xf>
    <xf numFmtId="0" fontId="3" fillId="0" borderId="29" xfId="131" applyFont="1" applyFill="1" applyBorder="1">
      <alignment/>
      <protection/>
    </xf>
    <xf numFmtId="0" fontId="6" fillId="0" borderId="11" xfId="131" applyFont="1" applyFill="1" applyBorder="1" applyAlignment="1">
      <alignment horizontal="center"/>
      <protection/>
    </xf>
    <xf numFmtId="0" fontId="6" fillId="0" borderId="17" xfId="131" applyFont="1" applyFill="1" applyBorder="1" applyAlignment="1">
      <alignment horizontal="left"/>
      <protection/>
    </xf>
    <xf numFmtId="0" fontId="4" fillId="0" borderId="0" xfId="131" applyFont="1" applyFill="1" applyBorder="1">
      <alignment/>
      <protection/>
    </xf>
    <xf numFmtId="0" fontId="3" fillId="0" borderId="17" xfId="131" applyFont="1" applyFill="1" applyBorder="1" applyAlignment="1">
      <alignment horizontal="center"/>
      <protection/>
    </xf>
    <xf numFmtId="0" fontId="6" fillId="0" borderId="18" xfId="131" applyFont="1" applyFill="1" applyBorder="1">
      <alignment/>
      <protection/>
    </xf>
    <xf numFmtId="0" fontId="3" fillId="0" borderId="19" xfId="131" applyFont="1" applyFill="1" applyBorder="1">
      <alignment/>
      <protection/>
    </xf>
    <xf numFmtId="0" fontId="6" fillId="0" borderId="17" xfId="131" applyFont="1" applyFill="1" applyBorder="1" applyAlignment="1">
      <alignment horizontal="center"/>
      <protection/>
    </xf>
    <xf numFmtId="0" fontId="52" fillId="0" borderId="0" xfId="131" applyFont="1" applyFill="1" applyAlignment="1">
      <alignment horizontal="center"/>
      <protection/>
    </xf>
    <xf numFmtId="0" fontId="52" fillId="0" borderId="0" xfId="131" applyFont="1" applyFill="1" applyBorder="1">
      <alignment/>
      <protection/>
    </xf>
    <xf numFmtId="0" fontId="6" fillId="38" borderId="0" xfId="131" applyFont="1" applyFill="1">
      <alignment/>
      <protection/>
    </xf>
    <xf numFmtId="0" fontId="4" fillId="38" borderId="0" xfId="131" applyFont="1" applyFill="1">
      <alignment/>
      <protection/>
    </xf>
    <xf numFmtId="0" fontId="4" fillId="38" borderId="0" xfId="131" applyFont="1" applyFill="1" applyBorder="1">
      <alignment/>
      <protection/>
    </xf>
    <xf numFmtId="0" fontId="107" fillId="36" borderId="0" xfId="0" applyFont="1" applyFill="1" applyAlignment="1">
      <alignment wrapText="1"/>
    </xf>
    <xf numFmtId="14" fontId="54" fillId="0" borderId="0" xfId="153" applyNumberFormat="1" applyFont="1" applyFill="1" applyAlignment="1">
      <alignment horizontal="left"/>
      <protection/>
    </xf>
    <xf numFmtId="14" fontId="57" fillId="0" borderId="0" xfId="153" applyNumberFormat="1" applyFont="1" applyFill="1" applyAlignment="1">
      <alignment horizontal="left"/>
      <protection/>
    </xf>
    <xf numFmtId="0" fontId="67" fillId="37" borderId="0" xfId="131" applyFont="1" applyFill="1" applyAlignment="1">
      <alignment horizontal="left"/>
      <protection/>
    </xf>
    <xf numFmtId="0" fontId="4" fillId="0" borderId="0" xfId="0" applyFont="1" applyFill="1" applyBorder="1" applyAlignment="1">
      <alignment horizontal="center"/>
    </xf>
    <xf numFmtId="0" fontId="7" fillId="0" borderId="8" xfId="153" applyFont="1" applyFill="1" applyBorder="1" applyAlignment="1">
      <alignment horizontal="center"/>
      <protection/>
    </xf>
    <xf numFmtId="0" fontId="5" fillId="0" borderId="8" xfId="153" applyFont="1" applyFill="1" applyBorder="1" applyAlignment="1">
      <alignment horizontal="center" vertical="center"/>
      <protection/>
    </xf>
    <xf numFmtId="0" fontId="68" fillId="37" borderId="0" xfId="153" applyFont="1" applyFill="1">
      <alignment/>
      <protection/>
    </xf>
    <xf numFmtId="0" fontId="68" fillId="37" borderId="0" xfId="153" applyFont="1" applyFill="1" applyAlignment="1">
      <alignment horizontal="center"/>
      <protection/>
    </xf>
    <xf numFmtId="0" fontId="68" fillId="37" borderId="0" xfId="153" applyFont="1" applyFill="1" applyBorder="1" applyAlignment="1">
      <alignment/>
      <protection/>
    </xf>
    <xf numFmtId="0" fontId="68" fillId="37" borderId="0" xfId="153" applyFont="1" applyFill="1" applyBorder="1" applyAlignment="1">
      <alignment horizontal="left"/>
      <protection/>
    </xf>
    <xf numFmtId="0" fontId="68" fillId="37" borderId="0" xfId="153" applyFont="1" applyFill="1" applyBorder="1">
      <alignment/>
      <protection/>
    </xf>
    <xf numFmtId="0" fontId="68" fillId="37" borderId="0" xfId="153" applyFont="1" applyFill="1" applyAlignment="1">
      <alignment/>
      <protection/>
    </xf>
    <xf numFmtId="0" fontId="68" fillId="37" borderId="0" xfId="153" applyFont="1" applyFill="1" applyAlignment="1">
      <alignment horizontal="left"/>
      <protection/>
    </xf>
    <xf numFmtId="0" fontId="0" fillId="0" borderId="0" xfId="0" applyAlignment="1">
      <alignment/>
    </xf>
    <xf numFmtId="0" fontId="0" fillId="0" borderId="30" xfId="0" applyBorder="1" applyAlignment="1">
      <alignment/>
    </xf>
    <xf numFmtId="0" fontId="106" fillId="11" borderId="0" xfId="0" applyFont="1" applyFill="1" applyAlignment="1">
      <alignment horizontal="center"/>
    </xf>
    <xf numFmtId="0" fontId="106" fillId="0" borderId="0" xfId="0" applyFont="1" applyAlignment="1">
      <alignment/>
    </xf>
    <xf numFmtId="0" fontId="106" fillId="13" borderId="0" xfId="0" applyFont="1" applyFill="1" applyAlignment="1">
      <alignment horizontal="center"/>
    </xf>
    <xf numFmtId="0" fontId="106" fillId="39" borderId="0" xfId="0" applyFont="1" applyFill="1" applyAlignment="1">
      <alignment horizontal="center"/>
    </xf>
    <xf numFmtId="0" fontId="106" fillId="40" borderId="0" xfId="0" applyFont="1" applyFill="1" applyAlignment="1">
      <alignment horizontal="center"/>
    </xf>
    <xf numFmtId="0" fontId="52" fillId="0" borderId="31" xfId="154" applyFont="1" applyFill="1" applyBorder="1" applyAlignment="1">
      <alignment horizontal="center"/>
      <protection/>
    </xf>
    <xf numFmtId="0" fontId="4" fillId="0" borderId="18" xfId="140" applyFont="1" applyBorder="1" applyAlignment="1">
      <alignment horizontal="center"/>
      <protection/>
    </xf>
    <xf numFmtId="0" fontId="4" fillId="0" borderId="32" xfId="140" applyFont="1" applyBorder="1" applyAlignment="1">
      <alignment horizontal="center"/>
      <protection/>
    </xf>
    <xf numFmtId="0" fontId="4" fillId="0" borderId="19" xfId="140" applyFont="1" applyBorder="1" applyAlignment="1">
      <alignment horizontal="center"/>
      <protection/>
    </xf>
    <xf numFmtId="0" fontId="4" fillId="0" borderId="33" xfId="140" applyFont="1" applyBorder="1" applyAlignment="1">
      <alignment horizontal="center"/>
      <protection/>
    </xf>
    <xf numFmtId="0" fontId="4" fillId="0" borderId="34" xfId="140" applyFont="1" applyBorder="1" applyAlignment="1">
      <alignment horizontal="center"/>
      <protection/>
    </xf>
    <xf numFmtId="0" fontId="4" fillId="0" borderId="35" xfId="140" applyFont="1" applyBorder="1" applyAlignment="1">
      <alignment horizontal="center"/>
      <protection/>
    </xf>
    <xf numFmtId="0" fontId="52" fillId="0" borderId="36" xfId="140" applyFont="1" applyFill="1" applyBorder="1" applyAlignment="1">
      <alignment horizontal="center" vertical="center" wrapText="1"/>
      <protection/>
    </xf>
    <xf numFmtId="0" fontId="52" fillId="0" borderId="4" xfId="140" applyFont="1" applyFill="1" applyBorder="1" applyAlignment="1">
      <alignment horizontal="center" vertical="center" wrapText="1"/>
      <protection/>
    </xf>
    <xf numFmtId="0" fontId="52" fillId="0" borderId="37" xfId="140" applyFont="1" applyFill="1" applyBorder="1" applyAlignment="1">
      <alignment horizontal="center" vertical="center" wrapText="1"/>
      <protection/>
    </xf>
    <xf numFmtId="0" fontId="4" fillId="0" borderId="21" xfId="140" applyFont="1" applyBorder="1" applyAlignment="1">
      <alignment horizontal="center"/>
      <protection/>
    </xf>
    <xf numFmtId="0" fontId="4" fillId="0" borderId="38" xfId="140" applyFont="1" applyBorder="1" applyAlignment="1">
      <alignment horizontal="center"/>
      <protection/>
    </xf>
    <xf numFmtId="0" fontId="4" fillId="0" borderId="22" xfId="140" applyFont="1" applyBorder="1" applyAlignment="1">
      <alignment horizontal="center"/>
      <protection/>
    </xf>
    <xf numFmtId="0" fontId="52" fillId="0" borderId="0" xfId="0" applyFont="1" applyFill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52" fillId="0" borderId="23" xfId="140" applyFont="1" applyFill="1" applyBorder="1" applyAlignment="1">
      <alignment horizontal="center" vertical="center" wrapText="1"/>
      <protection/>
    </xf>
    <xf numFmtId="0" fontId="52" fillId="0" borderId="31" xfId="140" applyFont="1" applyFill="1" applyBorder="1" applyAlignment="1">
      <alignment horizontal="center" vertical="center" wrapText="1"/>
      <protection/>
    </xf>
    <xf numFmtId="0" fontId="52" fillId="0" borderId="8" xfId="140" applyFont="1" applyFill="1" applyBorder="1" applyAlignment="1">
      <alignment horizontal="center" vertical="center"/>
      <protection/>
    </xf>
    <xf numFmtId="0" fontId="52" fillId="0" borderId="8" xfId="140" applyFont="1" applyFill="1" applyBorder="1" applyAlignment="1">
      <alignment horizontal="center" vertical="center" wrapText="1"/>
      <protection/>
    </xf>
    <xf numFmtId="0" fontId="52" fillId="0" borderId="36" xfId="140" applyFont="1" applyFill="1" applyBorder="1" applyAlignment="1">
      <alignment horizontal="left" vertical="center"/>
      <protection/>
    </xf>
    <xf numFmtId="0" fontId="52" fillId="0" borderId="37" xfId="140" applyFont="1" applyFill="1" applyBorder="1" applyAlignment="1">
      <alignment horizontal="left" vertical="center"/>
      <protection/>
    </xf>
    <xf numFmtId="0" fontId="52" fillId="0" borderId="21" xfId="140" applyFont="1" applyFill="1" applyBorder="1" applyAlignment="1">
      <alignment horizontal="center" vertical="center" wrapText="1"/>
      <protection/>
    </xf>
    <xf numFmtId="0" fontId="52" fillId="0" borderId="38" xfId="140" applyFont="1" applyFill="1" applyBorder="1" applyAlignment="1">
      <alignment horizontal="center" vertical="center" wrapText="1"/>
      <protection/>
    </xf>
    <xf numFmtId="0" fontId="52" fillId="0" borderId="22" xfId="140" applyFont="1" applyFill="1" applyBorder="1" applyAlignment="1">
      <alignment horizontal="center" vertical="center" wrapText="1"/>
      <protection/>
    </xf>
    <xf numFmtId="0" fontId="52" fillId="0" borderId="39" xfId="140" applyFont="1" applyFill="1" applyBorder="1" applyAlignment="1">
      <alignment horizontal="center" vertical="center" wrapText="1"/>
      <protection/>
    </xf>
    <xf numFmtId="0" fontId="52" fillId="0" borderId="40" xfId="140" applyFont="1" applyFill="1" applyBorder="1" applyAlignment="1">
      <alignment horizontal="center" vertical="center" wrapText="1"/>
      <protection/>
    </xf>
    <xf numFmtId="0" fontId="52" fillId="0" borderId="41" xfId="140" applyFont="1" applyFill="1" applyBorder="1" applyAlignment="1">
      <alignment horizontal="center" vertical="center" wrapText="1"/>
      <protection/>
    </xf>
    <xf numFmtId="0" fontId="52" fillId="0" borderId="0" xfId="153" applyFont="1" applyFill="1" applyBorder="1" applyAlignment="1">
      <alignment horizontal="center" vertical="center" wrapText="1"/>
      <protection/>
    </xf>
    <xf numFmtId="0" fontId="52" fillId="0" borderId="0" xfId="153" applyFont="1" applyFill="1" applyAlignment="1">
      <alignment horizontal="center"/>
      <protection/>
    </xf>
    <xf numFmtId="0" fontId="52" fillId="37" borderId="0" xfId="153" applyFont="1" applyFill="1" applyAlignment="1">
      <alignment horizontal="center"/>
      <protection/>
    </xf>
    <xf numFmtId="0" fontId="52" fillId="0" borderId="0" xfId="153" applyFont="1" applyFill="1" applyBorder="1" applyAlignment="1">
      <alignment horizontal="center" vertical="center"/>
      <protection/>
    </xf>
    <xf numFmtId="0" fontId="52" fillId="0" borderId="0" xfId="153" applyFont="1" applyFill="1" applyBorder="1" applyAlignment="1">
      <alignment horizontal="left" vertical="center"/>
      <protection/>
    </xf>
    <xf numFmtId="0" fontId="52" fillId="0" borderId="42" xfId="153" applyFont="1" applyFill="1" applyBorder="1" applyAlignment="1">
      <alignment horizontal="center" vertical="center" wrapText="1"/>
      <protection/>
    </xf>
    <xf numFmtId="0" fontId="3" fillId="0" borderId="0" xfId="153" applyFont="1" applyFill="1" applyBorder="1" applyAlignment="1">
      <alignment horizontal="center"/>
      <protection/>
    </xf>
    <xf numFmtId="0" fontId="3" fillId="0" borderId="0" xfId="153" applyFont="1" applyFill="1" applyAlignment="1">
      <alignment horizontal="center"/>
      <protection/>
    </xf>
    <xf numFmtId="0" fontId="7" fillId="0" borderId="8" xfId="153" applyFont="1" applyFill="1" applyBorder="1" applyAlignment="1">
      <alignment horizontal="center"/>
      <protection/>
    </xf>
    <xf numFmtId="9" fontId="7" fillId="0" borderId="8" xfId="163" applyFont="1" applyFill="1" applyBorder="1" applyAlignment="1">
      <alignment horizontal="center"/>
    </xf>
    <xf numFmtId="0" fontId="61" fillId="0" borderId="23" xfId="153" applyFont="1" applyFill="1" applyBorder="1" applyAlignment="1">
      <alignment horizontal="center" vertical="center" wrapText="1"/>
      <protection/>
    </xf>
    <xf numFmtId="0" fontId="61" fillId="0" borderId="43" xfId="153" applyFont="1" applyFill="1" applyBorder="1" applyAlignment="1">
      <alignment horizontal="center" vertical="center" wrapText="1"/>
      <protection/>
    </xf>
    <xf numFmtId="0" fontId="61" fillId="0" borderId="31" xfId="153" applyFont="1" applyFill="1" applyBorder="1" applyAlignment="1">
      <alignment horizontal="center" vertical="center" wrapText="1"/>
      <protection/>
    </xf>
    <xf numFmtId="0" fontId="63" fillId="0" borderId="0" xfId="153" applyFont="1" applyFill="1" applyAlignment="1">
      <alignment horizontal="center"/>
      <protection/>
    </xf>
    <xf numFmtId="0" fontId="5" fillId="0" borderId="0" xfId="153" applyFont="1" applyFill="1" applyAlignment="1">
      <alignment horizontal="center"/>
      <protection/>
    </xf>
    <xf numFmtId="0" fontId="5" fillId="0" borderId="8" xfId="153" applyFont="1" applyFill="1" applyBorder="1" applyAlignment="1">
      <alignment horizontal="center"/>
      <protection/>
    </xf>
    <xf numFmtId="9" fontId="5" fillId="0" borderId="8" xfId="153" applyNumberFormat="1" applyFont="1" applyFill="1" applyBorder="1" applyAlignment="1">
      <alignment horizontal="center"/>
      <protection/>
    </xf>
    <xf numFmtId="0" fontId="5" fillId="0" borderId="40" xfId="153" applyFont="1" applyFill="1" applyBorder="1" applyAlignment="1">
      <alignment horizontal="center" vertical="center"/>
      <protection/>
    </xf>
    <xf numFmtId="0" fontId="5" fillId="0" borderId="8" xfId="153" applyFont="1" applyFill="1" applyBorder="1" applyAlignment="1">
      <alignment horizontal="center" vertical="center"/>
      <protection/>
    </xf>
    <xf numFmtId="0" fontId="7" fillId="0" borderId="36" xfId="153" applyFont="1" applyFill="1" applyBorder="1" applyAlignment="1">
      <alignment horizontal="left"/>
      <protection/>
    </xf>
    <xf numFmtId="0" fontId="7" fillId="0" borderId="4" xfId="153" applyFont="1" applyFill="1" applyBorder="1" applyAlignment="1">
      <alignment horizontal="left"/>
      <protection/>
    </xf>
    <xf numFmtId="0" fontId="7" fillId="0" borderId="37" xfId="153" applyFont="1" applyFill="1" applyBorder="1" applyAlignment="1">
      <alignment horizontal="left"/>
      <protection/>
    </xf>
    <xf numFmtId="0" fontId="5" fillId="0" borderId="44" xfId="153" applyFont="1" applyFill="1" applyBorder="1" applyAlignment="1">
      <alignment horizontal="center" vertical="center"/>
      <protection/>
    </xf>
    <xf numFmtId="0" fontId="5" fillId="0" borderId="8" xfId="153" applyFont="1" applyFill="1" applyBorder="1" applyAlignment="1">
      <alignment horizontal="center" vertical="center" wrapText="1"/>
      <protection/>
    </xf>
    <xf numFmtId="0" fontId="5" fillId="0" borderId="0" xfId="153" applyFont="1" applyFill="1" applyAlignment="1">
      <alignment horizontal="right"/>
      <protection/>
    </xf>
    <xf numFmtId="0" fontId="60" fillId="0" borderId="0" xfId="153" applyFont="1" applyFill="1" applyAlignment="1">
      <alignment horizontal="center"/>
      <protection/>
    </xf>
    <xf numFmtId="0" fontId="61" fillId="0" borderId="23" xfId="153" applyFont="1" applyFill="1" applyBorder="1" applyAlignment="1">
      <alignment horizontal="center" vertical="center"/>
      <protection/>
    </xf>
    <xf numFmtId="0" fontId="61" fillId="0" borderId="43" xfId="153" applyFont="1" applyFill="1" applyBorder="1" applyAlignment="1">
      <alignment horizontal="center" vertical="center"/>
      <protection/>
    </xf>
    <xf numFmtId="0" fontId="61" fillId="0" borderId="31" xfId="153" applyFont="1" applyFill="1" applyBorder="1" applyAlignment="1">
      <alignment horizontal="center" vertical="center"/>
      <protection/>
    </xf>
    <xf numFmtId="0" fontId="61" fillId="0" borderId="21" xfId="153" applyFont="1" applyFill="1" applyBorder="1" applyAlignment="1">
      <alignment vertical="center"/>
      <protection/>
    </xf>
    <xf numFmtId="0" fontId="61" fillId="0" borderId="45" xfId="153" applyFont="1" applyFill="1" applyBorder="1" applyAlignment="1">
      <alignment vertical="center"/>
      <protection/>
    </xf>
    <xf numFmtId="0" fontId="61" fillId="0" borderId="39" xfId="153" applyFont="1" applyFill="1" applyBorder="1" applyAlignment="1">
      <alignment vertical="center"/>
      <protection/>
    </xf>
    <xf numFmtId="0" fontId="61" fillId="0" borderId="22" xfId="153" applyFont="1" applyFill="1" applyBorder="1" applyAlignment="1">
      <alignment horizontal="left" vertical="center"/>
      <protection/>
    </xf>
    <xf numFmtId="0" fontId="61" fillId="0" borderId="44" xfId="153" applyFont="1" applyFill="1" applyBorder="1" applyAlignment="1">
      <alignment horizontal="left" vertical="center"/>
      <protection/>
    </xf>
    <xf numFmtId="0" fontId="61" fillId="0" borderId="41" xfId="153" applyFont="1" applyFill="1" applyBorder="1" applyAlignment="1">
      <alignment horizontal="left" vertical="center"/>
      <protection/>
    </xf>
    <xf numFmtId="0" fontId="61" fillId="0" borderId="36" xfId="153" applyFont="1" applyFill="1" applyBorder="1" applyAlignment="1">
      <alignment horizontal="center"/>
      <protection/>
    </xf>
    <xf numFmtId="0" fontId="61" fillId="0" borderId="4" xfId="153" applyFont="1" applyFill="1" applyBorder="1" applyAlignment="1">
      <alignment horizontal="center"/>
      <protection/>
    </xf>
    <xf numFmtId="0" fontId="61" fillId="0" borderId="37" xfId="153" applyFont="1" applyFill="1" applyBorder="1" applyAlignment="1">
      <alignment horizontal="center"/>
      <protection/>
    </xf>
    <xf numFmtId="0" fontId="61" fillId="0" borderId="21" xfId="153" applyFont="1" applyFill="1" applyBorder="1" applyAlignment="1">
      <alignment horizontal="center" vertical="center" wrapText="1"/>
      <protection/>
    </xf>
    <xf numFmtId="0" fontId="61" fillId="0" borderId="22" xfId="153" applyFont="1" applyFill="1" applyBorder="1" applyAlignment="1">
      <alignment horizontal="center" vertical="center" wrapText="1"/>
      <protection/>
    </xf>
    <xf numFmtId="0" fontId="61" fillId="0" borderId="39" xfId="153" applyFont="1" applyFill="1" applyBorder="1" applyAlignment="1">
      <alignment horizontal="center" vertical="center" wrapText="1"/>
      <protection/>
    </xf>
    <xf numFmtId="0" fontId="61" fillId="0" borderId="41" xfId="153" applyFont="1" applyFill="1" applyBorder="1" applyAlignment="1">
      <alignment horizontal="center" vertical="center" wrapText="1"/>
      <protection/>
    </xf>
    <xf numFmtId="0" fontId="3" fillId="0" borderId="0" xfId="131" applyFont="1" applyFill="1" applyBorder="1" applyAlignment="1">
      <alignment horizontal="center" vertical="center"/>
      <protection/>
    </xf>
    <xf numFmtId="0" fontId="3" fillId="0" borderId="8" xfId="131" applyFont="1" applyFill="1" applyBorder="1" applyAlignment="1">
      <alignment horizontal="center" vertical="center"/>
      <protection/>
    </xf>
    <xf numFmtId="0" fontId="3" fillId="0" borderId="8" xfId="131" applyFont="1" applyFill="1" applyBorder="1" applyAlignment="1">
      <alignment horizontal="center" vertical="center" wrapText="1"/>
      <protection/>
    </xf>
    <xf numFmtId="0" fontId="3" fillId="0" borderId="36" xfId="131" applyFont="1" applyFill="1" applyBorder="1" applyAlignment="1">
      <alignment horizontal="left" vertical="center"/>
      <protection/>
    </xf>
    <xf numFmtId="0" fontId="3" fillId="0" borderId="37" xfId="131" applyFont="1" applyFill="1" applyBorder="1" applyAlignment="1">
      <alignment horizontal="left" vertical="center"/>
      <protection/>
    </xf>
    <xf numFmtId="0" fontId="3" fillId="0" borderId="0" xfId="131" applyFont="1" applyFill="1" applyAlignment="1">
      <alignment horizontal="center"/>
      <protection/>
    </xf>
    <xf numFmtId="0" fontId="52" fillId="0" borderId="0" xfId="131" applyFont="1" applyFill="1" applyAlignment="1">
      <alignment horizontal="center"/>
      <protection/>
    </xf>
    <xf numFmtId="0" fontId="3" fillId="38" borderId="45" xfId="131" applyFont="1" applyFill="1" applyBorder="1" applyAlignment="1">
      <alignment horizontal="center" vertical="center" wrapText="1"/>
      <protection/>
    </xf>
    <xf numFmtId="0" fontId="3" fillId="0" borderId="23" xfId="131" applyFont="1" applyFill="1" applyBorder="1" applyAlignment="1">
      <alignment horizontal="center" vertical="center" wrapText="1"/>
      <protection/>
    </xf>
    <xf numFmtId="0" fontId="3" fillId="0" borderId="31" xfId="131" applyFont="1" applyFill="1" applyBorder="1" applyAlignment="1">
      <alignment horizontal="center" vertical="center" wrapText="1"/>
      <protection/>
    </xf>
    <xf numFmtId="0" fontId="5" fillId="0" borderId="0" xfId="153" applyFont="1" applyAlignment="1">
      <alignment horizontal="left"/>
      <protection/>
    </xf>
  </cellXfs>
  <cellStyles count="19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Currency (0) 2" xfId="74"/>
    <cellStyle name="Calc Percent (0)" xfId="75"/>
    <cellStyle name="Calc Percent (1)" xfId="76"/>
    <cellStyle name="Calculation" xfId="77"/>
    <cellStyle name="category" xfId="78"/>
    <cellStyle name="Comma" xfId="79"/>
    <cellStyle name="Comma [0]" xfId="80"/>
    <cellStyle name="Comma 2" xfId="81"/>
    <cellStyle name="Comma 3" xfId="82"/>
    <cellStyle name="Comma 4" xfId="83"/>
    <cellStyle name="comma zerodec" xfId="84"/>
    <cellStyle name="Comma0" xfId="85"/>
    <cellStyle name="Currency" xfId="86"/>
    <cellStyle name="Currency [0]" xfId="87"/>
    <cellStyle name="Currency0" xfId="88"/>
    <cellStyle name="Currency1" xfId="89"/>
    <cellStyle name="Check Cell" xfId="90"/>
    <cellStyle name="Date" xfId="91"/>
    <cellStyle name="Dollar (zero dec)" xfId="92"/>
    <cellStyle name="Enter Currency (0)" xfId="93"/>
    <cellStyle name="Enter Currency (0) 2" xfId="94"/>
    <cellStyle name="Explanatory Text" xfId="95"/>
    <cellStyle name="Fixed" xfId="96"/>
    <cellStyle name="Good" xfId="97"/>
    <cellStyle name="Grey" xfId="98"/>
    <cellStyle name="Grey 2" xfId="99"/>
    <cellStyle name="HEADER" xfId="100"/>
    <cellStyle name="Header1" xfId="101"/>
    <cellStyle name="Header2" xfId="102"/>
    <cellStyle name="Heading 1" xfId="103"/>
    <cellStyle name="Heading 1 2" xfId="104"/>
    <cellStyle name="Heading 2" xfId="105"/>
    <cellStyle name="Heading 2 2" xfId="106"/>
    <cellStyle name="Heading 3" xfId="107"/>
    <cellStyle name="Heading 4" xfId="108"/>
    <cellStyle name="HEADING1" xfId="109"/>
    <cellStyle name="HEADING1 2" xfId="110"/>
    <cellStyle name="HEADING2" xfId="111"/>
    <cellStyle name="HEADING2 2" xfId="112"/>
    <cellStyle name="Input" xfId="113"/>
    <cellStyle name="Input [yellow]" xfId="114"/>
    <cellStyle name="Input [yellow] 2" xfId="115"/>
    <cellStyle name="Input 2" xfId="116"/>
    <cellStyle name="Link Currency (0)" xfId="117"/>
    <cellStyle name="Link Currency (0) 2" xfId="118"/>
    <cellStyle name="Linked Cell" xfId="119"/>
    <cellStyle name="Milliers [0]_AR1194" xfId="120"/>
    <cellStyle name="Milliers_AR1194" xfId="121"/>
    <cellStyle name="Model" xfId="122"/>
    <cellStyle name="moi" xfId="123"/>
    <cellStyle name="Monétaire [0]_AR1194" xfId="124"/>
    <cellStyle name="Monétaire_AR1194" xfId="125"/>
    <cellStyle name="n" xfId="126"/>
    <cellStyle name="Neutral" xfId="127"/>
    <cellStyle name="New Times Roman" xfId="128"/>
    <cellStyle name="no dec" xfId="129"/>
    <cellStyle name="Normal - Style1" xfId="130"/>
    <cellStyle name="Normal 2" xfId="131"/>
    <cellStyle name="Normal 2 11" xfId="132"/>
    <cellStyle name="Normal 2 2" xfId="133"/>
    <cellStyle name="Normal 2 2 2" xfId="134"/>
    <cellStyle name="Normal 2 2 2 2" xfId="135"/>
    <cellStyle name="Normal 2 2 2 3" xfId="136"/>
    <cellStyle name="Normal 2 2 2 4" xfId="137"/>
    <cellStyle name="Normal 2 2 3" xfId="138"/>
    <cellStyle name="Normal 2 2 4" xfId="139"/>
    <cellStyle name="Normal 2 2 4_Danh sach thi av cao cap 1 ( noi ) lop k15i ( i1 den i 8 )" xfId="140"/>
    <cellStyle name="Normal 2 2_Danh sach sv nhap hoc den ngay 13 thang 9" xfId="141"/>
    <cellStyle name="Normal 2 3" xfId="142"/>
    <cellStyle name="Normal 2 4" xfId="143"/>
    <cellStyle name="Normal 2 5" xfId="144"/>
    <cellStyle name="Normal 2 6" xfId="145"/>
    <cellStyle name="Normal 2 6 2" xfId="146"/>
    <cellStyle name="Normal 2_Book1" xfId="147"/>
    <cellStyle name="Normal 3" xfId="148"/>
    <cellStyle name="Normal 3 2" xfId="149"/>
    <cellStyle name="Normal 4" xfId="150"/>
    <cellStyle name="Normal 5" xfId="151"/>
    <cellStyle name="Normal 6" xfId="152"/>
    <cellStyle name="Normal 7" xfId="153"/>
    <cellStyle name="Normal_nv2_2003" xfId="154"/>
    <cellStyle name="Normal1" xfId="155"/>
    <cellStyle name="Note" xfId="156"/>
    <cellStyle name="Output" xfId="157"/>
    <cellStyle name="Percent" xfId="158"/>
    <cellStyle name="Percent (0)" xfId="159"/>
    <cellStyle name="Percent [2]" xfId="160"/>
    <cellStyle name="Percent 2" xfId="161"/>
    <cellStyle name="Percent 3" xfId="162"/>
    <cellStyle name="Percent 4" xfId="163"/>
    <cellStyle name="PERCENTAGE" xfId="164"/>
    <cellStyle name="PrePop Currency (0)" xfId="165"/>
    <cellStyle name="PrePop Currency (0) 2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songuyen" xfId="173"/>
    <cellStyle name="Style 1" xfId="174"/>
    <cellStyle name="subhead" xfId="175"/>
    <cellStyle name="Text Indent A" xfId="176"/>
    <cellStyle name="Text Indent B" xfId="177"/>
    <cellStyle name="Text Indent B 2" xfId="178"/>
    <cellStyle name="Title" xfId="179"/>
    <cellStyle name="Total" xfId="180"/>
    <cellStyle name="Total 2" xfId="181"/>
    <cellStyle name="Warning Text" xfId="182"/>
    <cellStyle name="xuan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95" xfId="191"/>
    <cellStyle name="뷭?_BOOKSHIP" xfId="192"/>
    <cellStyle name="콤마 [0]_1202" xfId="193"/>
    <cellStyle name="콤마_1202" xfId="194"/>
    <cellStyle name="통화 [0]_1202" xfId="195"/>
    <cellStyle name="통화_1202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標準_Financial Prpsl" xfId="201"/>
    <cellStyle name="貨幣 [0]_00Q3902REV.1" xfId="202"/>
    <cellStyle name="貨幣[0]_BRE" xfId="203"/>
    <cellStyle name="貨幣_00Q3902REV.1" xfId="204"/>
  </cellStyles>
  <dxfs count="19"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fgColor indexed="64"/>
          <bgColor indexed="9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ill>
        <patternFill>
          <fgColor indexed="64"/>
          <bgColor indexed="9"/>
        </patternFill>
      </fill>
    </dxf>
    <dxf>
      <font>
        <color theme="0"/>
      </font>
    </dxf>
    <dxf>
      <font>
        <color indexed="9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4999699890613556"/>
        </patternFill>
      </fill>
    </dxf>
    <dxf>
      <font>
        <color rgb="FFFF0000"/>
      </font>
      <border/>
    </dxf>
    <dxf>
      <font>
        <color rgb="FFFFFFFF"/>
      </font>
      <border/>
    </dxf>
    <dxf>
      <font>
        <color theme="0"/>
      </font>
      <border/>
    </dxf>
    <dxf>
      <fill>
        <gradientFill type="path" left="0.5" right="0.5" top="0.5" bottom="0.5">
          <stop position="0">
            <color theme="0"/>
          </stop>
          <stop position="1">
            <color theme="4" tint="0.40000998973846436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71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371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Roaming\Microsoft\AddIns\PrintList.xla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INH\2014_2015\HK1\DANH%20SACH%20THI%20-%20DIEM%20KTHP%20DOT%201\MTH%20102\LAN%202\DSTHI_MTH%201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10">
        <row r="1">
          <cell r="D1" t="str">
            <v>BẢNG ĐIỂM ĐÁNH GIÁ KẾT QUẢ HỌC TẬP * NĂM HỌC: 2014-2015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zoomScalePageLayoutView="0" workbookViewId="0" topLeftCell="A1">
      <pane xSplit="6" ySplit="6" topLeftCell="G7" activePane="bottomRight" state="frozen"/>
      <selection pane="topLeft" activeCell="H17" sqref="H17"/>
      <selection pane="topRight" activeCell="H17" sqref="H17"/>
      <selection pane="bottomLeft" activeCell="H17" sqref="H17"/>
      <selection pane="bottomRight" activeCell="H17" sqref="H17"/>
    </sheetView>
  </sheetViews>
  <sheetFormatPr defaultColWidth="9.140625" defaultRowHeight="15"/>
  <cols>
    <col min="1" max="1" width="4.57421875" style="25" bestFit="1" customWidth="1"/>
    <col min="2" max="2" width="12.7109375" style="26" customWidth="1"/>
    <col min="3" max="3" width="18.140625" style="25" customWidth="1"/>
    <col min="4" max="4" width="10.57421875" style="32" customWidth="1"/>
    <col min="5" max="5" width="11.57421875" style="47" customWidth="1"/>
    <col min="6" max="6" width="13.00390625" style="29" customWidth="1"/>
    <col min="7" max="7" width="4.421875" style="29" customWidth="1"/>
    <col min="8" max="14" width="4.28125" style="29" customWidth="1"/>
    <col min="15" max="15" width="4.28125" style="26" customWidth="1"/>
    <col min="16" max="16" width="11.140625" style="26" bestFit="1" customWidth="1"/>
    <col min="17" max="17" width="9.421875" style="30" customWidth="1"/>
    <col min="18" max="18" width="10.28125" style="30" bestFit="1" customWidth="1"/>
    <col min="19" max="19" width="7.28125" style="30" customWidth="1"/>
    <col min="20" max="16384" width="9.140625" style="25" customWidth="1"/>
  </cols>
  <sheetData>
    <row r="1" spans="1:19" ht="12.75">
      <c r="A1" s="183" t="s">
        <v>1</v>
      </c>
      <c r="B1" s="183"/>
      <c r="C1" s="183"/>
      <c r="D1" s="184" t="s">
        <v>215</v>
      </c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25"/>
      <c r="S1" s="25"/>
    </row>
    <row r="2" spans="1:19" ht="15" customHeight="1">
      <c r="A2" s="183" t="s">
        <v>2</v>
      </c>
      <c r="B2" s="183"/>
      <c r="C2" s="183"/>
      <c r="D2" s="28"/>
      <c r="E2" s="26"/>
      <c r="F2" s="26" t="s">
        <v>19</v>
      </c>
      <c r="G2" s="28" t="e">
        <f>VLOOKUP($G$3,#REF!,2,0)</f>
        <v>#REF!</v>
      </c>
      <c r="H2" s="28"/>
      <c r="I2" s="28"/>
      <c r="J2" s="28"/>
      <c r="K2" s="28"/>
      <c r="L2" s="28"/>
      <c r="M2" s="28"/>
      <c r="N2" s="28"/>
      <c r="O2" s="28"/>
      <c r="P2" s="28" t="s">
        <v>20</v>
      </c>
      <c r="Q2" s="26" t="e">
        <f>VLOOKUP($G$3,#REF!,3,0)</f>
        <v>#REF!</v>
      </c>
      <c r="R2" s="25"/>
      <c r="S2" s="25"/>
    </row>
    <row r="3" spans="1:17" ht="12.75">
      <c r="A3" s="26"/>
      <c r="C3" s="26"/>
      <c r="D3" s="26"/>
      <c r="E3" s="26"/>
      <c r="F3" s="26" t="s">
        <v>21</v>
      </c>
      <c r="G3" s="30" t="e">
        <f>#REF!</f>
        <v>#REF!</v>
      </c>
      <c r="H3" s="26"/>
      <c r="J3" s="26"/>
      <c r="K3" s="26"/>
      <c r="L3" s="26"/>
      <c r="M3" s="26"/>
      <c r="N3" s="26"/>
      <c r="P3" s="27" t="s">
        <v>22</v>
      </c>
      <c r="Q3" s="31">
        <v>1</v>
      </c>
    </row>
    <row r="4" spans="1:19" s="32" customFormat="1" ht="13.5">
      <c r="A4" s="134" t="e">
        <f>"Thời gian: "&amp;#REF!&amp;" "&amp;"-"&amp;" "&amp;TEXT(#REF!,"dd/mm/yyyy")</f>
        <v>#REF!</v>
      </c>
      <c r="B4" s="30"/>
      <c r="C4" s="40"/>
      <c r="D4" s="30"/>
      <c r="E4" s="41"/>
      <c r="F4" s="26"/>
      <c r="G4" s="26"/>
      <c r="H4" s="26"/>
      <c r="I4" s="26"/>
      <c r="J4" s="26"/>
      <c r="K4" s="26"/>
      <c r="L4" s="26"/>
      <c r="M4" s="26"/>
      <c r="N4" s="26"/>
      <c r="O4" s="26"/>
      <c r="P4" s="27" t="s">
        <v>23</v>
      </c>
      <c r="Q4" s="31">
        <v>1</v>
      </c>
      <c r="R4" s="30"/>
      <c r="S4" s="30"/>
    </row>
    <row r="5" spans="1:19" s="34" customFormat="1" ht="25.5" customHeight="1">
      <c r="A5" s="185" t="s">
        <v>0</v>
      </c>
      <c r="B5" s="182" t="s">
        <v>3</v>
      </c>
      <c r="C5" s="186" t="s">
        <v>4</v>
      </c>
      <c r="D5" s="186" t="s">
        <v>5</v>
      </c>
      <c r="E5" s="182" t="s">
        <v>16</v>
      </c>
      <c r="F5" s="182" t="s">
        <v>17</v>
      </c>
      <c r="G5" s="33" t="s">
        <v>24</v>
      </c>
      <c r="H5" s="33" t="s">
        <v>18</v>
      </c>
      <c r="I5" s="33" t="s">
        <v>25</v>
      </c>
      <c r="J5" s="33" t="s">
        <v>26</v>
      </c>
      <c r="K5" s="33" t="s">
        <v>31</v>
      </c>
      <c r="L5" s="33" t="s">
        <v>32</v>
      </c>
      <c r="M5" s="33" t="s">
        <v>33</v>
      </c>
      <c r="N5" s="33" t="s">
        <v>34</v>
      </c>
      <c r="O5" s="33" t="s">
        <v>27</v>
      </c>
      <c r="P5" s="33" t="s">
        <v>28</v>
      </c>
      <c r="Q5" s="182" t="s">
        <v>29</v>
      </c>
      <c r="R5" s="182" t="s">
        <v>6</v>
      </c>
      <c r="S5" s="33"/>
    </row>
    <row r="6" spans="1:19" s="34" customFormat="1" ht="30.75" customHeight="1">
      <c r="A6" s="185"/>
      <c r="B6" s="185"/>
      <c r="C6" s="186"/>
      <c r="D6" s="186"/>
      <c r="E6" s="185"/>
      <c r="F6" s="187"/>
      <c r="G6" s="42">
        <v>0.05</v>
      </c>
      <c r="H6" s="42">
        <v>0.05</v>
      </c>
      <c r="I6" s="42">
        <v>0.05</v>
      </c>
      <c r="J6" s="42">
        <v>0.05</v>
      </c>
      <c r="K6" s="42">
        <v>0.05</v>
      </c>
      <c r="L6" s="42">
        <v>0.05</v>
      </c>
      <c r="M6" s="42">
        <v>0.05</v>
      </c>
      <c r="N6" s="42">
        <v>0.1</v>
      </c>
      <c r="O6" s="42">
        <v>0.55</v>
      </c>
      <c r="P6" s="42">
        <f>SUM(G6:O6)</f>
        <v>1</v>
      </c>
      <c r="Q6" s="182"/>
      <c r="R6" s="182"/>
      <c r="S6" s="33"/>
    </row>
    <row r="7" spans="1:19" s="38" customFormat="1" ht="13.5">
      <c r="A7" s="35">
        <v>1</v>
      </c>
      <c r="B7" s="43" t="e">
        <f>#REF!</f>
        <v>#REF!</v>
      </c>
      <c r="C7" s="44" t="e">
        <f>VLOOKUP(B7,#REF!,2,0)</f>
        <v>#REF!</v>
      </c>
      <c r="D7" s="45" t="e">
        <f>VLOOKUP(B7,#REF!,3,0)</f>
        <v>#REF!</v>
      </c>
      <c r="E7" s="46" t="e">
        <f>VLOOKUP(B7,#REF!,5,0)</f>
        <v>#REF!</v>
      </c>
      <c r="F7" s="46" t="e">
        <f>VLOOKUP(B7,#REF!,6,0)</f>
        <v>#REF!</v>
      </c>
      <c r="G7" s="136">
        <v>1</v>
      </c>
      <c r="H7" s="136">
        <v>2</v>
      </c>
      <c r="I7" s="136">
        <v>3</v>
      </c>
      <c r="J7" s="136">
        <v>4</v>
      </c>
      <c r="K7" s="136">
        <v>5</v>
      </c>
      <c r="L7" s="136">
        <v>6</v>
      </c>
      <c r="M7" s="136">
        <v>7</v>
      </c>
      <c r="N7" s="136">
        <v>8</v>
      </c>
      <c r="O7" s="136">
        <v>9</v>
      </c>
      <c r="P7" s="36">
        <f>IF(OR(ISNUMBER(O7)=FALSE,$P$6&lt;&gt;100%,O7&lt;1),0,ROUND(SUMPRODUCT($G$6:$O$6,G7:O7),1))</f>
        <v>7.2</v>
      </c>
      <c r="Q7" s="37" t="str">
        <f>VLOOKUP(P7,IDCODE!$A$1:$B$96,2,0)</f>
        <v>Bảy Phẩy Hai</v>
      </c>
      <c r="R7" s="37" t="e">
        <f>VLOOKUP(B7,#REF!,13,0)</f>
        <v>#REF!</v>
      </c>
      <c r="S7" s="37"/>
    </row>
    <row r="8" spans="1:19" s="38" customFormat="1" ht="13.5">
      <c r="A8" s="35">
        <v>2</v>
      </c>
      <c r="B8" s="43" t="e">
        <f>#REF!</f>
        <v>#REF!</v>
      </c>
      <c r="C8" s="44" t="e">
        <f>VLOOKUP(B8,#REF!,2,0)</f>
        <v>#REF!</v>
      </c>
      <c r="D8" s="45" t="e">
        <f>VLOOKUP(B8,#REF!,3,0)</f>
        <v>#REF!</v>
      </c>
      <c r="E8" s="46" t="e">
        <f>VLOOKUP(B8,#REF!,5,0)</f>
        <v>#REF!</v>
      </c>
      <c r="F8" s="46" t="e">
        <f>VLOOKUP(B8,#REF!,6,0)</f>
        <v>#REF!</v>
      </c>
      <c r="G8" s="136"/>
      <c r="H8" s="136"/>
      <c r="I8" s="136"/>
      <c r="J8" s="136"/>
      <c r="K8" s="136"/>
      <c r="L8" s="136"/>
      <c r="M8" s="136"/>
      <c r="N8" s="136"/>
      <c r="O8" s="136"/>
      <c r="P8" s="36">
        <f aca="true" t="shared" si="0" ref="P8:P46">IF(OR(ISNUMBER(O8)=FALSE,$P$6&lt;&gt;100%,O8&lt;1),0,ROUND(SUMPRODUCT($G$6:$O$6,G8:O8),1))</f>
        <v>0</v>
      </c>
      <c r="Q8" s="37" t="str">
        <f>VLOOKUP(P8,IDCODE!$A$1:$B$96,2,0)</f>
        <v>Không</v>
      </c>
      <c r="R8" s="37" t="e">
        <f>VLOOKUP(B8,#REF!,13,0)</f>
        <v>#REF!</v>
      </c>
      <c r="S8" s="37"/>
    </row>
    <row r="9" spans="1:19" s="38" customFormat="1" ht="13.5">
      <c r="A9" s="35">
        <v>3</v>
      </c>
      <c r="B9" s="43" t="e">
        <f>#REF!</f>
        <v>#REF!</v>
      </c>
      <c r="C9" s="44" t="e">
        <f>VLOOKUP(B9,#REF!,2,0)</f>
        <v>#REF!</v>
      </c>
      <c r="D9" s="45" t="e">
        <f>VLOOKUP(B9,#REF!,3,0)</f>
        <v>#REF!</v>
      </c>
      <c r="E9" s="46" t="e">
        <f>VLOOKUP(B9,#REF!,5,0)</f>
        <v>#REF!</v>
      </c>
      <c r="F9" s="46" t="e">
        <f>VLOOKUP(B9,#REF!,6,0)</f>
        <v>#REF!</v>
      </c>
      <c r="G9" s="136"/>
      <c r="H9" s="136"/>
      <c r="I9" s="136"/>
      <c r="J9" s="136"/>
      <c r="K9" s="136"/>
      <c r="L9" s="136"/>
      <c r="M9" s="136"/>
      <c r="N9" s="136"/>
      <c r="O9" s="136"/>
      <c r="P9" s="36">
        <f t="shared" si="0"/>
        <v>0</v>
      </c>
      <c r="Q9" s="37" t="str">
        <f>VLOOKUP(P9,IDCODE!$A$1:$B$96,2,0)</f>
        <v>Không</v>
      </c>
      <c r="R9" s="37" t="e">
        <f>VLOOKUP(B9,#REF!,13,0)</f>
        <v>#REF!</v>
      </c>
      <c r="S9" s="37"/>
    </row>
    <row r="10" spans="1:19" s="38" customFormat="1" ht="13.5">
      <c r="A10" s="35">
        <v>4</v>
      </c>
      <c r="B10" s="43" t="e">
        <f>#REF!</f>
        <v>#REF!</v>
      </c>
      <c r="C10" s="44" t="e">
        <f>VLOOKUP(B10,#REF!,2,0)</f>
        <v>#REF!</v>
      </c>
      <c r="D10" s="45" t="e">
        <f>VLOOKUP(B10,#REF!,3,0)</f>
        <v>#REF!</v>
      </c>
      <c r="E10" s="46" t="e">
        <f>VLOOKUP(B10,#REF!,5,0)</f>
        <v>#REF!</v>
      </c>
      <c r="F10" s="46" t="e">
        <f>VLOOKUP(B10,#REF!,6,0)</f>
        <v>#REF!</v>
      </c>
      <c r="G10" s="136"/>
      <c r="H10" s="136"/>
      <c r="I10" s="136"/>
      <c r="J10" s="136"/>
      <c r="K10" s="136"/>
      <c r="L10" s="136"/>
      <c r="M10" s="136"/>
      <c r="N10" s="136"/>
      <c r="O10" s="136"/>
      <c r="P10" s="36">
        <f t="shared" si="0"/>
        <v>0</v>
      </c>
      <c r="Q10" s="37" t="str">
        <f>VLOOKUP(P10,IDCODE!$A$1:$B$96,2,0)</f>
        <v>Không</v>
      </c>
      <c r="R10" s="37" t="e">
        <f>VLOOKUP(B10,#REF!,13,0)</f>
        <v>#REF!</v>
      </c>
      <c r="S10" s="37"/>
    </row>
    <row r="11" spans="1:19" s="38" customFormat="1" ht="13.5">
      <c r="A11" s="35">
        <v>5</v>
      </c>
      <c r="B11" s="43" t="e">
        <f>#REF!</f>
        <v>#REF!</v>
      </c>
      <c r="C11" s="44" t="e">
        <f>VLOOKUP(B11,#REF!,2,0)</f>
        <v>#REF!</v>
      </c>
      <c r="D11" s="45" t="e">
        <f>VLOOKUP(B11,#REF!,3,0)</f>
        <v>#REF!</v>
      </c>
      <c r="E11" s="46" t="e">
        <f>VLOOKUP(B11,#REF!,5,0)</f>
        <v>#REF!</v>
      </c>
      <c r="F11" s="46" t="e">
        <f>VLOOKUP(B11,#REF!,6,0)</f>
        <v>#REF!</v>
      </c>
      <c r="G11" s="136"/>
      <c r="H11" s="136"/>
      <c r="I11" s="136"/>
      <c r="J11" s="136"/>
      <c r="K11" s="136"/>
      <c r="L11" s="136"/>
      <c r="M11" s="136"/>
      <c r="N11" s="136"/>
      <c r="O11" s="136"/>
      <c r="P11" s="36">
        <f t="shared" si="0"/>
        <v>0</v>
      </c>
      <c r="Q11" s="37" t="str">
        <f>VLOOKUP(P11,IDCODE!$A$1:$B$96,2,0)</f>
        <v>Không</v>
      </c>
      <c r="R11" s="37" t="e">
        <f>VLOOKUP(B11,#REF!,13,0)</f>
        <v>#REF!</v>
      </c>
      <c r="S11" s="37"/>
    </row>
    <row r="12" spans="1:19" s="38" customFormat="1" ht="13.5">
      <c r="A12" s="35">
        <v>6</v>
      </c>
      <c r="B12" s="43" t="e">
        <f>#REF!</f>
        <v>#REF!</v>
      </c>
      <c r="C12" s="44" t="e">
        <f>VLOOKUP(B12,#REF!,2,0)</f>
        <v>#REF!</v>
      </c>
      <c r="D12" s="45" t="e">
        <f>VLOOKUP(B12,#REF!,3,0)</f>
        <v>#REF!</v>
      </c>
      <c r="E12" s="46" t="e">
        <f>VLOOKUP(B12,#REF!,5,0)</f>
        <v>#REF!</v>
      </c>
      <c r="F12" s="46" t="e">
        <f>VLOOKUP(B12,#REF!,6,0)</f>
        <v>#REF!</v>
      </c>
      <c r="G12" s="136"/>
      <c r="H12" s="136"/>
      <c r="I12" s="136"/>
      <c r="J12" s="136"/>
      <c r="K12" s="136"/>
      <c r="L12" s="136"/>
      <c r="M12" s="136"/>
      <c r="N12" s="136"/>
      <c r="O12" s="136"/>
      <c r="P12" s="36">
        <f t="shared" si="0"/>
        <v>0</v>
      </c>
      <c r="Q12" s="37" t="str">
        <f>VLOOKUP(P12,IDCODE!$A$1:$B$96,2,0)</f>
        <v>Không</v>
      </c>
      <c r="R12" s="37" t="e">
        <f>VLOOKUP(B12,#REF!,13,0)</f>
        <v>#REF!</v>
      </c>
      <c r="S12" s="37"/>
    </row>
    <row r="13" spans="1:19" s="38" customFormat="1" ht="13.5">
      <c r="A13" s="35">
        <v>7</v>
      </c>
      <c r="B13" s="43" t="e">
        <f>#REF!</f>
        <v>#REF!</v>
      </c>
      <c r="C13" s="44" t="e">
        <f>VLOOKUP(B13,#REF!,2,0)</f>
        <v>#REF!</v>
      </c>
      <c r="D13" s="45" t="e">
        <f>VLOOKUP(B13,#REF!,3,0)</f>
        <v>#REF!</v>
      </c>
      <c r="E13" s="46" t="e">
        <f>VLOOKUP(B13,#REF!,5,0)</f>
        <v>#REF!</v>
      </c>
      <c r="F13" s="46" t="e">
        <f>VLOOKUP(B13,#REF!,6,0)</f>
        <v>#REF!</v>
      </c>
      <c r="G13" s="136"/>
      <c r="H13" s="136"/>
      <c r="I13" s="136"/>
      <c r="J13" s="136"/>
      <c r="K13" s="136"/>
      <c r="L13" s="136"/>
      <c r="M13" s="136"/>
      <c r="N13" s="136"/>
      <c r="O13" s="136"/>
      <c r="P13" s="36">
        <f t="shared" si="0"/>
        <v>0</v>
      </c>
      <c r="Q13" s="37" t="str">
        <f>VLOOKUP(P13,IDCODE!$A$1:$B$96,2,0)</f>
        <v>Không</v>
      </c>
      <c r="R13" s="37" t="e">
        <f>VLOOKUP(B13,#REF!,13,0)</f>
        <v>#REF!</v>
      </c>
      <c r="S13" s="37"/>
    </row>
    <row r="14" spans="1:19" s="38" customFormat="1" ht="13.5">
      <c r="A14" s="35">
        <v>8</v>
      </c>
      <c r="B14" s="43" t="e">
        <f>#REF!</f>
        <v>#REF!</v>
      </c>
      <c r="C14" s="44" t="e">
        <f>VLOOKUP(B14,#REF!,2,0)</f>
        <v>#REF!</v>
      </c>
      <c r="D14" s="45" t="e">
        <f>VLOOKUP(B14,#REF!,3,0)</f>
        <v>#REF!</v>
      </c>
      <c r="E14" s="46" t="e">
        <f>VLOOKUP(B14,#REF!,5,0)</f>
        <v>#REF!</v>
      </c>
      <c r="F14" s="46" t="e">
        <f>VLOOKUP(B14,#REF!,6,0)</f>
        <v>#REF!</v>
      </c>
      <c r="G14" s="136"/>
      <c r="H14" s="136"/>
      <c r="I14" s="136"/>
      <c r="J14" s="136"/>
      <c r="K14" s="136"/>
      <c r="L14" s="136"/>
      <c r="M14" s="136"/>
      <c r="N14" s="136"/>
      <c r="O14" s="136"/>
      <c r="P14" s="36">
        <f t="shared" si="0"/>
        <v>0</v>
      </c>
      <c r="Q14" s="37" t="str">
        <f>VLOOKUP(P14,IDCODE!$A$1:$B$96,2,0)</f>
        <v>Không</v>
      </c>
      <c r="R14" s="37" t="e">
        <f>VLOOKUP(B14,#REF!,13,0)</f>
        <v>#REF!</v>
      </c>
      <c r="S14" s="37"/>
    </row>
    <row r="15" spans="1:19" s="38" customFormat="1" ht="13.5">
      <c r="A15" s="35">
        <v>9</v>
      </c>
      <c r="B15" s="43" t="e">
        <f>#REF!</f>
        <v>#REF!</v>
      </c>
      <c r="C15" s="44" t="e">
        <f>VLOOKUP(B15,#REF!,2,0)</f>
        <v>#REF!</v>
      </c>
      <c r="D15" s="45" t="e">
        <f>VLOOKUP(B15,#REF!,3,0)</f>
        <v>#REF!</v>
      </c>
      <c r="E15" s="46" t="e">
        <f>VLOOKUP(B15,#REF!,5,0)</f>
        <v>#REF!</v>
      </c>
      <c r="F15" s="46" t="e">
        <f>VLOOKUP(B15,#REF!,6,0)</f>
        <v>#REF!</v>
      </c>
      <c r="G15" s="136"/>
      <c r="H15" s="136"/>
      <c r="I15" s="136"/>
      <c r="J15" s="136"/>
      <c r="K15" s="136"/>
      <c r="L15" s="136"/>
      <c r="M15" s="136"/>
      <c r="N15" s="136"/>
      <c r="O15" s="136"/>
      <c r="P15" s="36">
        <f t="shared" si="0"/>
        <v>0</v>
      </c>
      <c r="Q15" s="37" t="str">
        <f>VLOOKUP(P15,IDCODE!$A$1:$B$96,2,0)</f>
        <v>Không</v>
      </c>
      <c r="R15" s="37" t="e">
        <f>VLOOKUP(B15,#REF!,13,0)</f>
        <v>#REF!</v>
      </c>
      <c r="S15" s="37"/>
    </row>
    <row r="16" spans="1:19" s="38" customFormat="1" ht="13.5">
      <c r="A16" s="35">
        <v>10</v>
      </c>
      <c r="B16" s="43" t="e">
        <f>#REF!</f>
        <v>#REF!</v>
      </c>
      <c r="C16" s="44" t="e">
        <f>VLOOKUP(B16,#REF!,2,0)</f>
        <v>#REF!</v>
      </c>
      <c r="D16" s="45" t="e">
        <f>VLOOKUP(B16,#REF!,3,0)</f>
        <v>#REF!</v>
      </c>
      <c r="E16" s="46" t="e">
        <f>VLOOKUP(B16,#REF!,5,0)</f>
        <v>#REF!</v>
      </c>
      <c r="F16" s="46" t="e">
        <f>VLOOKUP(B16,#REF!,6,0)</f>
        <v>#REF!</v>
      </c>
      <c r="G16" s="136"/>
      <c r="H16" s="136"/>
      <c r="I16" s="136"/>
      <c r="J16" s="136"/>
      <c r="K16" s="136"/>
      <c r="L16" s="136"/>
      <c r="M16" s="136"/>
      <c r="N16" s="136"/>
      <c r="O16" s="136"/>
      <c r="P16" s="36">
        <f t="shared" si="0"/>
        <v>0</v>
      </c>
      <c r="Q16" s="37" t="str">
        <f>VLOOKUP(P16,IDCODE!$A$1:$B$96,2,0)</f>
        <v>Không</v>
      </c>
      <c r="R16" s="37" t="e">
        <f>VLOOKUP(B16,#REF!,13,0)</f>
        <v>#REF!</v>
      </c>
      <c r="S16" s="37"/>
    </row>
    <row r="17" spans="1:19" s="38" customFormat="1" ht="13.5">
      <c r="A17" s="35">
        <v>11</v>
      </c>
      <c r="B17" s="43" t="e">
        <f>#REF!</f>
        <v>#REF!</v>
      </c>
      <c r="C17" s="44" t="e">
        <f>VLOOKUP(B17,#REF!,2,0)</f>
        <v>#REF!</v>
      </c>
      <c r="D17" s="45" t="e">
        <f>VLOOKUP(B17,#REF!,3,0)</f>
        <v>#REF!</v>
      </c>
      <c r="E17" s="46" t="e">
        <f>VLOOKUP(B17,#REF!,5,0)</f>
        <v>#REF!</v>
      </c>
      <c r="F17" s="46" t="e">
        <f>VLOOKUP(B17,#REF!,6,0)</f>
        <v>#REF!</v>
      </c>
      <c r="G17" s="136"/>
      <c r="H17" s="136"/>
      <c r="I17" s="136"/>
      <c r="J17" s="136"/>
      <c r="K17" s="136"/>
      <c r="L17" s="136"/>
      <c r="M17" s="136"/>
      <c r="N17" s="136"/>
      <c r="O17" s="136"/>
      <c r="P17" s="36">
        <f t="shared" si="0"/>
        <v>0</v>
      </c>
      <c r="Q17" s="37" t="str">
        <f>VLOOKUP(P17,IDCODE!$A$1:$B$96,2,0)</f>
        <v>Không</v>
      </c>
      <c r="R17" s="37" t="e">
        <f>VLOOKUP(B17,#REF!,13,0)</f>
        <v>#REF!</v>
      </c>
      <c r="S17" s="37"/>
    </row>
    <row r="18" spans="1:19" s="38" customFormat="1" ht="13.5">
      <c r="A18" s="35">
        <v>12</v>
      </c>
      <c r="B18" s="43" t="e">
        <f>#REF!</f>
        <v>#REF!</v>
      </c>
      <c r="C18" s="44" t="e">
        <f>VLOOKUP(B18,#REF!,2,0)</f>
        <v>#REF!</v>
      </c>
      <c r="D18" s="45" t="e">
        <f>VLOOKUP(B18,#REF!,3,0)</f>
        <v>#REF!</v>
      </c>
      <c r="E18" s="46" t="e">
        <f>VLOOKUP(B18,#REF!,5,0)</f>
        <v>#REF!</v>
      </c>
      <c r="F18" s="46" t="e">
        <f>VLOOKUP(B18,#REF!,6,0)</f>
        <v>#REF!</v>
      </c>
      <c r="G18" s="136"/>
      <c r="H18" s="136"/>
      <c r="I18" s="136"/>
      <c r="J18" s="136"/>
      <c r="K18" s="136"/>
      <c r="L18" s="136"/>
      <c r="M18" s="136"/>
      <c r="N18" s="136"/>
      <c r="O18" s="136"/>
      <c r="P18" s="36">
        <f t="shared" si="0"/>
        <v>0</v>
      </c>
      <c r="Q18" s="37" t="str">
        <f>VLOOKUP(P18,IDCODE!$A$1:$B$96,2,0)</f>
        <v>Không</v>
      </c>
      <c r="R18" s="37" t="e">
        <f>VLOOKUP(B18,#REF!,13,0)</f>
        <v>#REF!</v>
      </c>
      <c r="S18" s="37"/>
    </row>
    <row r="19" spans="1:19" s="38" customFormat="1" ht="13.5">
      <c r="A19" s="35">
        <v>13</v>
      </c>
      <c r="B19" s="43" t="e">
        <f>#REF!</f>
        <v>#REF!</v>
      </c>
      <c r="C19" s="44" t="e">
        <f>VLOOKUP(B19,#REF!,2,0)</f>
        <v>#REF!</v>
      </c>
      <c r="D19" s="45" t="e">
        <f>VLOOKUP(B19,#REF!,3,0)</f>
        <v>#REF!</v>
      </c>
      <c r="E19" s="46" t="e">
        <f>VLOOKUP(B19,#REF!,5,0)</f>
        <v>#REF!</v>
      </c>
      <c r="F19" s="46" t="e">
        <f>VLOOKUP(B19,#REF!,6,0)</f>
        <v>#REF!</v>
      </c>
      <c r="G19" s="136"/>
      <c r="H19" s="136"/>
      <c r="I19" s="136"/>
      <c r="J19" s="136"/>
      <c r="K19" s="136"/>
      <c r="L19" s="136"/>
      <c r="M19" s="136"/>
      <c r="N19" s="136"/>
      <c r="O19" s="136"/>
      <c r="P19" s="36">
        <f t="shared" si="0"/>
        <v>0</v>
      </c>
      <c r="Q19" s="37" t="str">
        <f>VLOOKUP(P19,IDCODE!$A$1:$B$96,2,0)</f>
        <v>Không</v>
      </c>
      <c r="R19" s="37" t="e">
        <f>VLOOKUP(B19,#REF!,13,0)</f>
        <v>#REF!</v>
      </c>
      <c r="S19" s="37"/>
    </row>
    <row r="20" spans="1:19" s="38" customFormat="1" ht="13.5">
      <c r="A20" s="35">
        <v>14</v>
      </c>
      <c r="B20" s="43" t="e">
        <f>#REF!</f>
        <v>#REF!</v>
      </c>
      <c r="C20" s="44" t="e">
        <f>VLOOKUP(B20,#REF!,2,0)</f>
        <v>#REF!</v>
      </c>
      <c r="D20" s="45" t="e">
        <f>VLOOKUP(B20,#REF!,3,0)</f>
        <v>#REF!</v>
      </c>
      <c r="E20" s="46" t="e">
        <f>VLOOKUP(B20,#REF!,5,0)</f>
        <v>#REF!</v>
      </c>
      <c r="F20" s="46" t="e">
        <f>VLOOKUP(B20,#REF!,6,0)</f>
        <v>#REF!</v>
      </c>
      <c r="G20" s="136"/>
      <c r="H20" s="136"/>
      <c r="I20" s="136"/>
      <c r="J20" s="136"/>
      <c r="K20" s="136"/>
      <c r="L20" s="136"/>
      <c r="M20" s="136"/>
      <c r="N20" s="136"/>
      <c r="O20" s="136"/>
      <c r="P20" s="36">
        <f t="shared" si="0"/>
        <v>0</v>
      </c>
      <c r="Q20" s="37" t="str">
        <f>VLOOKUP(P20,IDCODE!$A$1:$B$96,2,0)</f>
        <v>Không</v>
      </c>
      <c r="R20" s="37" t="e">
        <f>VLOOKUP(B20,#REF!,13,0)</f>
        <v>#REF!</v>
      </c>
      <c r="S20" s="37"/>
    </row>
    <row r="21" spans="1:19" s="38" customFormat="1" ht="13.5">
      <c r="A21" s="35">
        <v>15</v>
      </c>
      <c r="B21" s="43" t="e">
        <f>#REF!</f>
        <v>#REF!</v>
      </c>
      <c r="C21" s="44" t="e">
        <f>VLOOKUP(B21,#REF!,2,0)</f>
        <v>#REF!</v>
      </c>
      <c r="D21" s="45" t="e">
        <f>VLOOKUP(B21,#REF!,3,0)</f>
        <v>#REF!</v>
      </c>
      <c r="E21" s="46" t="e">
        <f>VLOOKUP(B21,#REF!,5,0)</f>
        <v>#REF!</v>
      </c>
      <c r="F21" s="46" t="e">
        <f>VLOOKUP(B21,#REF!,6,0)</f>
        <v>#REF!</v>
      </c>
      <c r="G21" s="136"/>
      <c r="H21" s="136"/>
      <c r="I21" s="136"/>
      <c r="J21" s="136"/>
      <c r="K21" s="136"/>
      <c r="L21" s="136"/>
      <c r="M21" s="136"/>
      <c r="N21" s="136"/>
      <c r="O21" s="136"/>
      <c r="P21" s="36">
        <f t="shared" si="0"/>
        <v>0</v>
      </c>
      <c r="Q21" s="37" t="str">
        <f>VLOOKUP(P21,IDCODE!$A$1:$B$96,2,0)</f>
        <v>Không</v>
      </c>
      <c r="R21" s="37" t="e">
        <f>VLOOKUP(B21,#REF!,13,0)</f>
        <v>#REF!</v>
      </c>
      <c r="S21" s="37"/>
    </row>
    <row r="22" spans="1:19" s="38" customFormat="1" ht="13.5">
      <c r="A22" s="35">
        <v>16</v>
      </c>
      <c r="B22" s="43" t="e">
        <f>#REF!</f>
        <v>#REF!</v>
      </c>
      <c r="C22" s="44" t="e">
        <f>VLOOKUP(B22,#REF!,2,0)</f>
        <v>#REF!</v>
      </c>
      <c r="D22" s="45" t="e">
        <f>VLOOKUP(B22,#REF!,3,0)</f>
        <v>#REF!</v>
      </c>
      <c r="E22" s="46" t="e">
        <f>VLOOKUP(B22,#REF!,5,0)</f>
        <v>#REF!</v>
      </c>
      <c r="F22" s="46" t="e">
        <f>VLOOKUP(B22,#REF!,6,0)</f>
        <v>#REF!</v>
      </c>
      <c r="G22" s="136"/>
      <c r="H22" s="136"/>
      <c r="I22" s="136"/>
      <c r="J22" s="136"/>
      <c r="K22" s="136"/>
      <c r="L22" s="136"/>
      <c r="M22" s="136"/>
      <c r="N22" s="136"/>
      <c r="O22" s="136"/>
      <c r="P22" s="36">
        <f t="shared" si="0"/>
        <v>0</v>
      </c>
      <c r="Q22" s="37" t="str">
        <f>VLOOKUP(P22,IDCODE!$A$1:$B$96,2,0)</f>
        <v>Không</v>
      </c>
      <c r="R22" s="37" t="e">
        <f>VLOOKUP(B22,#REF!,13,0)</f>
        <v>#REF!</v>
      </c>
      <c r="S22" s="37"/>
    </row>
    <row r="23" spans="1:19" s="38" customFormat="1" ht="13.5">
      <c r="A23" s="35">
        <v>17</v>
      </c>
      <c r="B23" s="43" t="e">
        <f>#REF!</f>
        <v>#REF!</v>
      </c>
      <c r="C23" s="44" t="e">
        <f>VLOOKUP(B23,#REF!,2,0)</f>
        <v>#REF!</v>
      </c>
      <c r="D23" s="45" t="e">
        <f>VLOOKUP(B23,#REF!,3,0)</f>
        <v>#REF!</v>
      </c>
      <c r="E23" s="46" t="e">
        <f>VLOOKUP(B23,#REF!,5,0)</f>
        <v>#REF!</v>
      </c>
      <c r="F23" s="46" t="e">
        <f>VLOOKUP(B23,#REF!,6,0)</f>
        <v>#REF!</v>
      </c>
      <c r="G23" s="136"/>
      <c r="H23" s="136"/>
      <c r="I23" s="136"/>
      <c r="J23" s="136"/>
      <c r="K23" s="136"/>
      <c r="L23" s="136"/>
      <c r="M23" s="136"/>
      <c r="N23" s="136"/>
      <c r="O23" s="136"/>
      <c r="P23" s="36">
        <f t="shared" si="0"/>
        <v>0</v>
      </c>
      <c r="Q23" s="37" t="str">
        <f>VLOOKUP(P23,IDCODE!$A$1:$B$96,2,0)</f>
        <v>Không</v>
      </c>
      <c r="R23" s="37" t="e">
        <f>VLOOKUP(B23,#REF!,13,0)</f>
        <v>#REF!</v>
      </c>
      <c r="S23" s="37"/>
    </row>
    <row r="24" spans="1:19" s="38" customFormat="1" ht="13.5">
      <c r="A24" s="35">
        <v>18</v>
      </c>
      <c r="B24" s="43" t="e">
        <f>#REF!</f>
        <v>#REF!</v>
      </c>
      <c r="C24" s="44" t="e">
        <f>VLOOKUP(B24,#REF!,2,0)</f>
        <v>#REF!</v>
      </c>
      <c r="D24" s="45" t="e">
        <f>VLOOKUP(B24,#REF!,3,0)</f>
        <v>#REF!</v>
      </c>
      <c r="E24" s="46" t="e">
        <f>VLOOKUP(B24,#REF!,5,0)</f>
        <v>#REF!</v>
      </c>
      <c r="F24" s="46" t="e">
        <f>VLOOKUP(B24,#REF!,6,0)</f>
        <v>#REF!</v>
      </c>
      <c r="G24" s="136"/>
      <c r="H24" s="136"/>
      <c r="I24" s="136"/>
      <c r="J24" s="136"/>
      <c r="K24" s="136"/>
      <c r="L24" s="136"/>
      <c r="M24" s="136"/>
      <c r="N24" s="136"/>
      <c r="O24" s="136"/>
      <c r="P24" s="36">
        <f t="shared" si="0"/>
        <v>0</v>
      </c>
      <c r="Q24" s="37" t="str">
        <f>VLOOKUP(P24,IDCODE!$A$1:$B$96,2,0)</f>
        <v>Không</v>
      </c>
      <c r="R24" s="37" t="e">
        <f>VLOOKUP(B24,#REF!,13,0)</f>
        <v>#REF!</v>
      </c>
      <c r="S24" s="37"/>
    </row>
    <row r="25" spans="1:19" s="38" customFormat="1" ht="13.5">
      <c r="A25" s="35">
        <v>19</v>
      </c>
      <c r="B25" s="43" t="e">
        <f>#REF!</f>
        <v>#REF!</v>
      </c>
      <c r="C25" s="44" t="e">
        <f>VLOOKUP(B25,#REF!,2,0)</f>
        <v>#REF!</v>
      </c>
      <c r="D25" s="45" t="e">
        <f>VLOOKUP(B25,#REF!,3,0)</f>
        <v>#REF!</v>
      </c>
      <c r="E25" s="46" t="e">
        <f>VLOOKUP(B25,#REF!,5,0)</f>
        <v>#REF!</v>
      </c>
      <c r="F25" s="46" t="e">
        <f>VLOOKUP(B25,#REF!,6,0)</f>
        <v>#REF!</v>
      </c>
      <c r="G25" s="136"/>
      <c r="H25" s="136"/>
      <c r="I25" s="136"/>
      <c r="J25" s="136"/>
      <c r="K25" s="136"/>
      <c r="L25" s="136"/>
      <c r="M25" s="136"/>
      <c r="N25" s="136"/>
      <c r="O25" s="136"/>
      <c r="P25" s="36">
        <f t="shared" si="0"/>
        <v>0</v>
      </c>
      <c r="Q25" s="37" t="str">
        <f>VLOOKUP(P25,IDCODE!$A$1:$B$96,2,0)</f>
        <v>Không</v>
      </c>
      <c r="R25" s="37" t="e">
        <f>VLOOKUP(B25,#REF!,13,0)</f>
        <v>#REF!</v>
      </c>
      <c r="S25" s="37"/>
    </row>
    <row r="26" spans="1:19" s="38" customFormat="1" ht="13.5">
      <c r="A26" s="35">
        <v>20</v>
      </c>
      <c r="B26" s="43" t="e">
        <f>#REF!</f>
        <v>#REF!</v>
      </c>
      <c r="C26" s="44" t="e">
        <f>VLOOKUP(B26,#REF!,2,0)</f>
        <v>#REF!</v>
      </c>
      <c r="D26" s="45" t="e">
        <f>VLOOKUP(B26,#REF!,3,0)</f>
        <v>#REF!</v>
      </c>
      <c r="E26" s="46" t="e">
        <f>VLOOKUP(B26,#REF!,5,0)</f>
        <v>#REF!</v>
      </c>
      <c r="F26" s="46" t="e">
        <f>VLOOKUP(B26,#REF!,6,0)</f>
        <v>#REF!</v>
      </c>
      <c r="G26" s="136"/>
      <c r="H26" s="136"/>
      <c r="I26" s="136"/>
      <c r="J26" s="136"/>
      <c r="K26" s="136"/>
      <c r="L26" s="136"/>
      <c r="M26" s="136"/>
      <c r="N26" s="136"/>
      <c r="O26" s="136"/>
      <c r="P26" s="36">
        <f t="shared" si="0"/>
        <v>0</v>
      </c>
      <c r="Q26" s="37" t="str">
        <f>VLOOKUP(P26,IDCODE!$A$1:$B$96,2,0)</f>
        <v>Không</v>
      </c>
      <c r="R26" s="37" t="e">
        <f>VLOOKUP(B26,#REF!,13,0)</f>
        <v>#REF!</v>
      </c>
      <c r="S26" s="37"/>
    </row>
    <row r="27" spans="1:19" s="38" customFormat="1" ht="13.5">
      <c r="A27" s="35">
        <v>21</v>
      </c>
      <c r="B27" s="43" t="e">
        <f>#REF!</f>
        <v>#REF!</v>
      </c>
      <c r="C27" s="44" t="e">
        <f>VLOOKUP(B27,#REF!,2,0)</f>
        <v>#REF!</v>
      </c>
      <c r="D27" s="45" t="e">
        <f>VLOOKUP(B27,#REF!,3,0)</f>
        <v>#REF!</v>
      </c>
      <c r="E27" s="46" t="e">
        <f>VLOOKUP(B27,#REF!,5,0)</f>
        <v>#REF!</v>
      </c>
      <c r="F27" s="46" t="e">
        <f>VLOOKUP(B27,#REF!,6,0)</f>
        <v>#REF!</v>
      </c>
      <c r="G27" s="136"/>
      <c r="H27" s="136"/>
      <c r="I27" s="136"/>
      <c r="J27" s="136"/>
      <c r="K27" s="136"/>
      <c r="L27" s="136"/>
      <c r="M27" s="136"/>
      <c r="N27" s="136"/>
      <c r="O27" s="136"/>
      <c r="P27" s="36">
        <f t="shared" si="0"/>
        <v>0</v>
      </c>
      <c r="Q27" s="37" t="str">
        <f>VLOOKUP(P27,IDCODE!$A$1:$B$96,2,0)</f>
        <v>Không</v>
      </c>
      <c r="R27" s="37" t="e">
        <f>VLOOKUP(B27,#REF!,13,0)</f>
        <v>#REF!</v>
      </c>
      <c r="S27" s="37"/>
    </row>
    <row r="28" spans="1:19" s="38" customFormat="1" ht="13.5">
      <c r="A28" s="35">
        <v>22</v>
      </c>
      <c r="B28" s="43" t="e">
        <f>#REF!</f>
        <v>#REF!</v>
      </c>
      <c r="C28" s="44" t="e">
        <f>VLOOKUP(B28,#REF!,2,0)</f>
        <v>#REF!</v>
      </c>
      <c r="D28" s="45" t="e">
        <f>VLOOKUP(B28,#REF!,3,0)</f>
        <v>#REF!</v>
      </c>
      <c r="E28" s="46" t="e">
        <f>VLOOKUP(B28,#REF!,5,0)</f>
        <v>#REF!</v>
      </c>
      <c r="F28" s="46" t="e">
        <f>VLOOKUP(B28,#REF!,6,0)</f>
        <v>#REF!</v>
      </c>
      <c r="G28" s="136"/>
      <c r="H28" s="136"/>
      <c r="I28" s="136"/>
      <c r="J28" s="136"/>
      <c r="K28" s="136"/>
      <c r="L28" s="136"/>
      <c r="M28" s="136"/>
      <c r="N28" s="136"/>
      <c r="O28" s="136"/>
      <c r="P28" s="36">
        <f t="shared" si="0"/>
        <v>0</v>
      </c>
      <c r="Q28" s="37" t="str">
        <f>VLOOKUP(P28,IDCODE!$A$1:$B$96,2,0)</f>
        <v>Không</v>
      </c>
      <c r="R28" s="37" t="e">
        <f>VLOOKUP(B28,#REF!,13,0)</f>
        <v>#REF!</v>
      </c>
      <c r="S28" s="37"/>
    </row>
    <row r="29" spans="1:19" s="38" customFormat="1" ht="13.5">
      <c r="A29" s="35">
        <v>23</v>
      </c>
      <c r="B29" s="43" t="e">
        <f>#REF!</f>
        <v>#REF!</v>
      </c>
      <c r="C29" s="44" t="e">
        <f>VLOOKUP(B29,#REF!,2,0)</f>
        <v>#REF!</v>
      </c>
      <c r="D29" s="45" t="e">
        <f>VLOOKUP(B29,#REF!,3,0)</f>
        <v>#REF!</v>
      </c>
      <c r="E29" s="46" t="e">
        <f>VLOOKUP(B29,#REF!,5,0)</f>
        <v>#REF!</v>
      </c>
      <c r="F29" s="46" t="e">
        <f>VLOOKUP(B29,#REF!,6,0)</f>
        <v>#REF!</v>
      </c>
      <c r="G29" s="136"/>
      <c r="H29" s="136"/>
      <c r="I29" s="136"/>
      <c r="J29" s="136"/>
      <c r="K29" s="136"/>
      <c r="L29" s="136"/>
      <c r="M29" s="136"/>
      <c r="N29" s="136"/>
      <c r="O29" s="136"/>
      <c r="P29" s="36">
        <f t="shared" si="0"/>
        <v>0</v>
      </c>
      <c r="Q29" s="37" t="str">
        <f>VLOOKUP(P29,IDCODE!$A$1:$B$96,2,0)</f>
        <v>Không</v>
      </c>
      <c r="R29" s="37" t="e">
        <f>VLOOKUP(B29,#REF!,13,0)</f>
        <v>#REF!</v>
      </c>
      <c r="S29" s="37"/>
    </row>
    <row r="30" spans="1:19" s="38" customFormat="1" ht="13.5">
      <c r="A30" s="35">
        <v>24</v>
      </c>
      <c r="B30" s="43" t="e">
        <f>#REF!</f>
        <v>#REF!</v>
      </c>
      <c r="C30" s="44" t="e">
        <f>VLOOKUP(B30,#REF!,2,0)</f>
        <v>#REF!</v>
      </c>
      <c r="D30" s="45" t="e">
        <f>VLOOKUP(B30,#REF!,3,0)</f>
        <v>#REF!</v>
      </c>
      <c r="E30" s="46" t="e">
        <f>VLOOKUP(B30,#REF!,5,0)</f>
        <v>#REF!</v>
      </c>
      <c r="F30" s="46" t="e">
        <f>VLOOKUP(B30,#REF!,6,0)</f>
        <v>#REF!</v>
      </c>
      <c r="G30" s="136"/>
      <c r="H30" s="136"/>
      <c r="I30" s="136"/>
      <c r="J30" s="136"/>
      <c r="K30" s="136"/>
      <c r="L30" s="136"/>
      <c r="M30" s="136"/>
      <c r="N30" s="136"/>
      <c r="O30" s="136"/>
      <c r="P30" s="36">
        <f t="shared" si="0"/>
        <v>0</v>
      </c>
      <c r="Q30" s="37" t="str">
        <f>VLOOKUP(P30,IDCODE!$A$1:$B$96,2,0)</f>
        <v>Không</v>
      </c>
      <c r="R30" s="37" t="e">
        <f>VLOOKUP(B30,#REF!,13,0)</f>
        <v>#REF!</v>
      </c>
      <c r="S30" s="37"/>
    </row>
    <row r="31" spans="1:19" s="38" customFormat="1" ht="13.5">
      <c r="A31" s="35">
        <v>25</v>
      </c>
      <c r="B31" s="43" t="e">
        <f>#REF!</f>
        <v>#REF!</v>
      </c>
      <c r="C31" s="44" t="e">
        <f>VLOOKUP(B31,#REF!,2,0)</f>
        <v>#REF!</v>
      </c>
      <c r="D31" s="45" t="e">
        <f>VLOOKUP(B31,#REF!,3,0)</f>
        <v>#REF!</v>
      </c>
      <c r="E31" s="46" t="e">
        <f>VLOOKUP(B31,#REF!,5,0)</f>
        <v>#REF!</v>
      </c>
      <c r="F31" s="46" t="e">
        <f>VLOOKUP(B31,#REF!,6,0)</f>
        <v>#REF!</v>
      </c>
      <c r="G31" s="136"/>
      <c r="H31" s="136"/>
      <c r="I31" s="136"/>
      <c r="J31" s="136"/>
      <c r="K31" s="136"/>
      <c r="L31" s="136"/>
      <c r="M31" s="136"/>
      <c r="N31" s="136"/>
      <c r="O31" s="136"/>
      <c r="P31" s="36">
        <f t="shared" si="0"/>
        <v>0</v>
      </c>
      <c r="Q31" s="37" t="str">
        <f>VLOOKUP(P31,IDCODE!$A$1:$B$96,2,0)</f>
        <v>Không</v>
      </c>
      <c r="R31" s="37" t="e">
        <f>VLOOKUP(B31,#REF!,13,0)</f>
        <v>#REF!</v>
      </c>
      <c r="S31" s="37"/>
    </row>
    <row r="32" spans="1:19" s="38" customFormat="1" ht="13.5">
      <c r="A32" s="35">
        <v>26</v>
      </c>
      <c r="B32" s="43" t="e">
        <f>#REF!</f>
        <v>#REF!</v>
      </c>
      <c r="C32" s="44" t="e">
        <f>VLOOKUP(B32,#REF!,2,0)</f>
        <v>#REF!</v>
      </c>
      <c r="D32" s="45" t="e">
        <f>VLOOKUP(B32,#REF!,3,0)</f>
        <v>#REF!</v>
      </c>
      <c r="E32" s="46" t="e">
        <f>VLOOKUP(B32,#REF!,5,0)</f>
        <v>#REF!</v>
      </c>
      <c r="F32" s="46" t="e">
        <f>VLOOKUP(B32,#REF!,6,0)</f>
        <v>#REF!</v>
      </c>
      <c r="G32" s="136"/>
      <c r="H32" s="136"/>
      <c r="I32" s="136"/>
      <c r="J32" s="136"/>
      <c r="K32" s="136"/>
      <c r="L32" s="136"/>
      <c r="M32" s="136"/>
      <c r="N32" s="136"/>
      <c r="O32" s="136"/>
      <c r="P32" s="36">
        <f t="shared" si="0"/>
        <v>0</v>
      </c>
      <c r="Q32" s="37" t="str">
        <f>VLOOKUP(P32,IDCODE!$A$1:$B$96,2,0)</f>
        <v>Không</v>
      </c>
      <c r="R32" s="37" t="e">
        <f>VLOOKUP(B32,#REF!,13,0)</f>
        <v>#REF!</v>
      </c>
      <c r="S32" s="37"/>
    </row>
    <row r="33" spans="1:19" s="38" customFormat="1" ht="13.5">
      <c r="A33" s="35">
        <v>27</v>
      </c>
      <c r="B33" s="43" t="e">
        <f>#REF!</f>
        <v>#REF!</v>
      </c>
      <c r="C33" s="44" t="e">
        <f>VLOOKUP(B33,#REF!,2,0)</f>
        <v>#REF!</v>
      </c>
      <c r="D33" s="45" t="e">
        <f>VLOOKUP(B33,#REF!,3,0)</f>
        <v>#REF!</v>
      </c>
      <c r="E33" s="46" t="e">
        <f>VLOOKUP(B33,#REF!,5,0)</f>
        <v>#REF!</v>
      </c>
      <c r="F33" s="46" t="e">
        <f>VLOOKUP(B33,#REF!,6,0)</f>
        <v>#REF!</v>
      </c>
      <c r="G33" s="136"/>
      <c r="H33" s="136"/>
      <c r="I33" s="136"/>
      <c r="J33" s="136"/>
      <c r="K33" s="136"/>
      <c r="L33" s="136"/>
      <c r="M33" s="136"/>
      <c r="N33" s="136"/>
      <c r="O33" s="136"/>
      <c r="P33" s="36">
        <f t="shared" si="0"/>
        <v>0</v>
      </c>
      <c r="Q33" s="37" t="str">
        <f>VLOOKUP(P33,IDCODE!$A$1:$B$96,2,0)</f>
        <v>Không</v>
      </c>
      <c r="R33" s="37" t="e">
        <f>VLOOKUP(B33,#REF!,13,0)</f>
        <v>#REF!</v>
      </c>
      <c r="S33" s="37"/>
    </row>
    <row r="34" spans="1:19" s="38" customFormat="1" ht="13.5">
      <c r="A34" s="35">
        <v>28</v>
      </c>
      <c r="B34" s="43" t="e">
        <f>#REF!</f>
        <v>#REF!</v>
      </c>
      <c r="C34" s="44" t="e">
        <f>VLOOKUP(B34,#REF!,2,0)</f>
        <v>#REF!</v>
      </c>
      <c r="D34" s="45" t="e">
        <f>VLOOKUP(B34,#REF!,3,0)</f>
        <v>#REF!</v>
      </c>
      <c r="E34" s="46" t="e">
        <f>VLOOKUP(B34,#REF!,5,0)</f>
        <v>#REF!</v>
      </c>
      <c r="F34" s="46" t="e">
        <f>VLOOKUP(B34,#REF!,6,0)</f>
        <v>#REF!</v>
      </c>
      <c r="G34" s="136"/>
      <c r="H34" s="136"/>
      <c r="I34" s="136"/>
      <c r="J34" s="136"/>
      <c r="K34" s="136"/>
      <c r="L34" s="136"/>
      <c r="M34" s="136"/>
      <c r="N34" s="136"/>
      <c r="O34" s="136"/>
      <c r="P34" s="36">
        <f t="shared" si="0"/>
        <v>0</v>
      </c>
      <c r="Q34" s="37" t="str">
        <f>VLOOKUP(P34,IDCODE!$A$1:$B$96,2,0)</f>
        <v>Không</v>
      </c>
      <c r="R34" s="37" t="e">
        <f>VLOOKUP(B34,#REF!,13,0)</f>
        <v>#REF!</v>
      </c>
      <c r="S34" s="37"/>
    </row>
    <row r="35" spans="1:19" s="38" customFormat="1" ht="13.5">
      <c r="A35" s="35">
        <v>29</v>
      </c>
      <c r="B35" s="43" t="e">
        <f>#REF!</f>
        <v>#REF!</v>
      </c>
      <c r="C35" s="44" t="e">
        <f>VLOOKUP(B35,#REF!,2,0)</f>
        <v>#REF!</v>
      </c>
      <c r="D35" s="45" t="e">
        <f>VLOOKUP(B35,#REF!,3,0)</f>
        <v>#REF!</v>
      </c>
      <c r="E35" s="46" t="e">
        <f>VLOOKUP(B35,#REF!,5,0)</f>
        <v>#REF!</v>
      </c>
      <c r="F35" s="46" t="e">
        <f>VLOOKUP(B35,#REF!,6,0)</f>
        <v>#REF!</v>
      </c>
      <c r="G35" s="136"/>
      <c r="H35" s="136"/>
      <c r="I35" s="136"/>
      <c r="J35" s="136"/>
      <c r="K35" s="136"/>
      <c r="L35" s="136"/>
      <c r="M35" s="136"/>
      <c r="N35" s="136"/>
      <c r="O35" s="136"/>
      <c r="P35" s="36">
        <f t="shared" si="0"/>
        <v>0</v>
      </c>
      <c r="Q35" s="37" t="str">
        <f>VLOOKUP(P35,IDCODE!$A$1:$B$96,2,0)</f>
        <v>Không</v>
      </c>
      <c r="R35" s="37" t="e">
        <f>VLOOKUP(B35,#REF!,13,0)</f>
        <v>#REF!</v>
      </c>
      <c r="S35" s="37"/>
    </row>
    <row r="36" spans="1:19" s="38" customFormat="1" ht="13.5">
      <c r="A36" s="35">
        <v>30</v>
      </c>
      <c r="B36" s="43" t="e">
        <f>#REF!</f>
        <v>#REF!</v>
      </c>
      <c r="C36" s="44" t="e">
        <f>VLOOKUP(B36,#REF!,2,0)</f>
        <v>#REF!</v>
      </c>
      <c r="D36" s="45" t="e">
        <f>VLOOKUP(B36,#REF!,3,0)</f>
        <v>#REF!</v>
      </c>
      <c r="E36" s="46" t="e">
        <f>VLOOKUP(B36,#REF!,5,0)</f>
        <v>#REF!</v>
      </c>
      <c r="F36" s="46" t="e">
        <f>VLOOKUP(B36,#REF!,6,0)</f>
        <v>#REF!</v>
      </c>
      <c r="G36" s="136"/>
      <c r="H36" s="136"/>
      <c r="I36" s="136"/>
      <c r="J36" s="136"/>
      <c r="K36" s="136"/>
      <c r="L36" s="136"/>
      <c r="M36" s="136"/>
      <c r="N36" s="136"/>
      <c r="O36" s="136"/>
      <c r="P36" s="36">
        <f t="shared" si="0"/>
        <v>0</v>
      </c>
      <c r="Q36" s="37" t="str">
        <f>VLOOKUP(P36,IDCODE!$A$1:$B$96,2,0)</f>
        <v>Không</v>
      </c>
      <c r="R36" s="37" t="e">
        <f>VLOOKUP(B36,#REF!,13,0)</f>
        <v>#REF!</v>
      </c>
      <c r="S36" s="37"/>
    </row>
    <row r="37" spans="1:19" s="38" customFormat="1" ht="13.5">
      <c r="A37" s="35">
        <v>31</v>
      </c>
      <c r="B37" s="43" t="e">
        <f>#REF!</f>
        <v>#REF!</v>
      </c>
      <c r="C37" s="44" t="e">
        <f>VLOOKUP(B37,#REF!,2,0)</f>
        <v>#REF!</v>
      </c>
      <c r="D37" s="45" t="e">
        <f>VLOOKUP(B37,#REF!,3,0)</f>
        <v>#REF!</v>
      </c>
      <c r="E37" s="46" t="e">
        <f>VLOOKUP(B37,#REF!,5,0)</f>
        <v>#REF!</v>
      </c>
      <c r="F37" s="46" t="e">
        <f>VLOOKUP(B37,#REF!,6,0)</f>
        <v>#REF!</v>
      </c>
      <c r="G37" s="136"/>
      <c r="H37" s="136"/>
      <c r="I37" s="136"/>
      <c r="J37" s="136"/>
      <c r="K37" s="136"/>
      <c r="L37" s="136"/>
      <c r="M37" s="136"/>
      <c r="N37" s="136"/>
      <c r="O37" s="136"/>
      <c r="P37" s="36">
        <f t="shared" si="0"/>
        <v>0</v>
      </c>
      <c r="Q37" s="37" t="str">
        <f>VLOOKUP(P37,IDCODE!$A$1:$B$96,2,0)</f>
        <v>Không</v>
      </c>
      <c r="R37" s="37" t="e">
        <f>VLOOKUP(B37,#REF!,13,0)</f>
        <v>#REF!</v>
      </c>
      <c r="S37" s="37"/>
    </row>
    <row r="38" spans="1:19" s="38" customFormat="1" ht="13.5">
      <c r="A38" s="35">
        <v>32</v>
      </c>
      <c r="B38" s="43" t="e">
        <f>#REF!</f>
        <v>#REF!</v>
      </c>
      <c r="C38" s="44" t="e">
        <f>VLOOKUP(B38,#REF!,2,0)</f>
        <v>#REF!</v>
      </c>
      <c r="D38" s="45" t="e">
        <f>VLOOKUP(B38,#REF!,3,0)</f>
        <v>#REF!</v>
      </c>
      <c r="E38" s="46" t="e">
        <f>VLOOKUP(B38,#REF!,5,0)</f>
        <v>#REF!</v>
      </c>
      <c r="F38" s="46" t="e">
        <f>VLOOKUP(B38,#REF!,6,0)</f>
        <v>#REF!</v>
      </c>
      <c r="G38" s="136"/>
      <c r="H38" s="136"/>
      <c r="I38" s="136"/>
      <c r="J38" s="136"/>
      <c r="K38" s="136"/>
      <c r="L38" s="136"/>
      <c r="M38" s="136"/>
      <c r="N38" s="136"/>
      <c r="O38" s="136"/>
      <c r="P38" s="36">
        <f t="shared" si="0"/>
        <v>0</v>
      </c>
      <c r="Q38" s="37" t="str">
        <f>VLOOKUP(P38,IDCODE!$A$1:$B$96,2,0)</f>
        <v>Không</v>
      </c>
      <c r="R38" s="37" t="e">
        <f>VLOOKUP(B38,#REF!,13,0)</f>
        <v>#REF!</v>
      </c>
      <c r="S38" s="37"/>
    </row>
    <row r="39" spans="1:19" s="38" customFormat="1" ht="13.5">
      <c r="A39" s="35">
        <v>33</v>
      </c>
      <c r="B39" s="43" t="e">
        <f>#REF!</f>
        <v>#REF!</v>
      </c>
      <c r="C39" s="44" t="e">
        <f>VLOOKUP(B39,#REF!,2,0)</f>
        <v>#REF!</v>
      </c>
      <c r="D39" s="45" t="e">
        <f>VLOOKUP(B39,#REF!,3,0)</f>
        <v>#REF!</v>
      </c>
      <c r="E39" s="46" t="e">
        <f>VLOOKUP(B39,#REF!,5,0)</f>
        <v>#REF!</v>
      </c>
      <c r="F39" s="46" t="e">
        <f>VLOOKUP(B39,#REF!,6,0)</f>
        <v>#REF!</v>
      </c>
      <c r="G39" s="136"/>
      <c r="H39" s="136"/>
      <c r="I39" s="136"/>
      <c r="J39" s="136"/>
      <c r="K39" s="136"/>
      <c r="L39" s="136"/>
      <c r="M39" s="136"/>
      <c r="N39" s="136"/>
      <c r="O39" s="136"/>
      <c r="P39" s="36">
        <f t="shared" si="0"/>
        <v>0</v>
      </c>
      <c r="Q39" s="37" t="str">
        <f>VLOOKUP(P39,IDCODE!$A$1:$B$96,2,0)</f>
        <v>Không</v>
      </c>
      <c r="R39" s="37" t="e">
        <f>VLOOKUP(B39,#REF!,13,0)</f>
        <v>#REF!</v>
      </c>
      <c r="S39" s="37"/>
    </row>
    <row r="40" spans="1:19" s="38" customFormat="1" ht="13.5">
      <c r="A40" s="35">
        <v>34</v>
      </c>
      <c r="B40" s="43" t="e">
        <f>#REF!</f>
        <v>#REF!</v>
      </c>
      <c r="C40" s="44" t="e">
        <f>VLOOKUP(B40,#REF!,2,0)</f>
        <v>#REF!</v>
      </c>
      <c r="D40" s="45" t="e">
        <f>VLOOKUP(B40,#REF!,3,0)</f>
        <v>#REF!</v>
      </c>
      <c r="E40" s="46" t="e">
        <f>VLOOKUP(B40,#REF!,5,0)</f>
        <v>#REF!</v>
      </c>
      <c r="F40" s="46" t="e">
        <f>VLOOKUP(B40,#REF!,6,0)</f>
        <v>#REF!</v>
      </c>
      <c r="G40" s="136"/>
      <c r="H40" s="136"/>
      <c r="I40" s="136"/>
      <c r="J40" s="136"/>
      <c r="K40" s="136"/>
      <c r="L40" s="136"/>
      <c r="M40" s="136"/>
      <c r="N40" s="136"/>
      <c r="O40" s="136"/>
      <c r="P40" s="36">
        <f t="shared" si="0"/>
        <v>0</v>
      </c>
      <c r="Q40" s="37" t="str">
        <f>VLOOKUP(P40,IDCODE!$A$1:$B$96,2,0)</f>
        <v>Không</v>
      </c>
      <c r="R40" s="37" t="e">
        <f>VLOOKUP(B40,#REF!,13,0)</f>
        <v>#REF!</v>
      </c>
      <c r="S40" s="37"/>
    </row>
    <row r="41" spans="1:19" s="38" customFormat="1" ht="13.5">
      <c r="A41" s="35">
        <v>35</v>
      </c>
      <c r="B41" s="43" t="e">
        <f>#REF!</f>
        <v>#REF!</v>
      </c>
      <c r="C41" s="44" t="e">
        <f>VLOOKUP(B41,#REF!,2,0)</f>
        <v>#REF!</v>
      </c>
      <c r="D41" s="45" t="e">
        <f>VLOOKUP(B41,#REF!,3,0)</f>
        <v>#REF!</v>
      </c>
      <c r="E41" s="46" t="e">
        <f>VLOOKUP(B41,#REF!,5,0)</f>
        <v>#REF!</v>
      </c>
      <c r="F41" s="46" t="e">
        <f>VLOOKUP(B41,#REF!,6,0)</f>
        <v>#REF!</v>
      </c>
      <c r="G41" s="136"/>
      <c r="H41" s="136"/>
      <c r="I41" s="136"/>
      <c r="J41" s="136"/>
      <c r="K41" s="136"/>
      <c r="L41" s="136"/>
      <c r="M41" s="136"/>
      <c r="N41" s="136"/>
      <c r="O41" s="136"/>
      <c r="P41" s="36">
        <f t="shared" si="0"/>
        <v>0</v>
      </c>
      <c r="Q41" s="37" t="str">
        <f>VLOOKUP(P41,IDCODE!$A$1:$B$96,2,0)</f>
        <v>Không</v>
      </c>
      <c r="R41" s="37" t="e">
        <f>VLOOKUP(B41,#REF!,13,0)</f>
        <v>#REF!</v>
      </c>
      <c r="S41" s="37"/>
    </row>
    <row r="42" spans="1:19" s="38" customFormat="1" ht="13.5">
      <c r="A42" s="35">
        <v>36</v>
      </c>
      <c r="B42" s="43" t="e">
        <f>#REF!</f>
        <v>#REF!</v>
      </c>
      <c r="C42" s="44" t="e">
        <f>VLOOKUP(B42,#REF!,2,0)</f>
        <v>#REF!</v>
      </c>
      <c r="D42" s="45" t="e">
        <f>VLOOKUP(B42,#REF!,3,0)</f>
        <v>#REF!</v>
      </c>
      <c r="E42" s="46" t="e">
        <f>VLOOKUP(B42,#REF!,5,0)</f>
        <v>#REF!</v>
      </c>
      <c r="F42" s="46" t="e">
        <f>VLOOKUP(B42,#REF!,6,0)</f>
        <v>#REF!</v>
      </c>
      <c r="G42" s="136"/>
      <c r="H42" s="136"/>
      <c r="I42" s="136"/>
      <c r="J42" s="136"/>
      <c r="K42" s="136"/>
      <c r="L42" s="136"/>
      <c r="M42" s="136"/>
      <c r="N42" s="136"/>
      <c r="O42" s="136"/>
      <c r="P42" s="36">
        <f t="shared" si="0"/>
        <v>0</v>
      </c>
      <c r="Q42" s="37" t="str">
        <f>VLOOKUP(P42,IDCODE!$A$1:$B$96,2,0)</f>
        <v>Không</v>
      </c>
      <c r="R42" s="37" t="e">
        <f>VLOOKUP(B42,#REF!,13,0)</f>
        <v>#REF!</v>
      </c>
      <c r="S42" s="37"/>
    </row>
    <row r="43" spans="1:19" s="38" customFormat="1" ht="13.5">
      <c r="A43" s="35">
        <v>37</v>
      </c>
      <c r="B43" s="43" t="e">
        <f>#REF!</f>
        <v>#REF!</v>
      </c>
      <c r="C43" s="44" t="e">
        <f>VLOOKUP(B43,#REF!,2,0)</f>
        <v>#REF!</v>
      </c>
      <c r="D43" s="45" t="e">
        <f>VLOOKUP(B43,#REF!,3,0)</f>
        <v>#REF!</v>
      </c>
      <c r="E43" s="46" t="e">
        <f>VLOOKUP(B43,#REF!,5,0)</f>
        <v>#REF!</v>
      </c>
      <c r="F43" s="46" t="e">
        <f>VLOOKUP(B43,#REF!,6,0)</f>
        <v>#REF!</v>
      </c>
      <c r="G43" s="136"/>
      <c r="H43" s="136"/>
      <c r="I43" s="136"/>
      <c r="J43" s="136"/>
      <c r="K43" s="136"/>
      <c r="L43" s="136"/>
      <c r="M43" s="136"/>
      <c r="N43" s="136"/>
      <c r="O43" s="136"/>
      <c r="P43" s="36">
        <f t="shared" si="0"/>
        <v>0</v>
      </c>
      <c r="Q43" s="37" t="str">
        <f>VLOOKUP(P43,IDCODE!$A$1:$B$96,2,0)</f>
        <v>Không</v>
      </c>
      <c r="R43" s="37" t="e">
        <f>VLOOKUP(B43,#REF!,13,0)</f>
        <v>#REF!</v>
      </c>
      <c r="S43" s="37"/>
    </row>
    <row r="44" spans="1:19" s="38" customFormat="1" ht="13.5">
      <c r="A44" s="35">
        <v>38</v>
      </c>
      <c r="B44" s="43" t="e">
        <f>#REF!</f>
        <v>#REF!</v>
      </c>
      <c r="C44" s="44" t="e">
        <f>VLOOKUP(B44,#REF!,2,0)</f>
        <v>#REF!</v>
      </c>
      <c r="D44" s="45" t="e">
        <f>VLOOKUP(B44,#REF!,3,0)</f>
        <v>#REF!</v>
      </c>
      <c r="E44" s="46" t="e">
        <f>VLOOKUP(B44,#REF!,5,0)</f>
        <v>#REF!</v>
      </c>
      <c r="F44" s="46" t="e">
        <f>VLOOKUP(B44,#REF!,6,0)</f>
        <v>#REF!</v>
      </c>
      <c r="G44" s="136"/>
      <c r="H44" s="136"/>
      <c r="I44" s="136"/>
      <c r="J44" s="136"/>
      <c r="K44" s="136"/>
      <c r="L44" s="136"/>
      <c r="M44" s="136"/>
      <c r="N44" s="136"/>
      <c r="O44" s="136"/>
      <c r="P44" s="36">
        <f t="shared" si="0"/>
        <v>0</v>
      </c>
      <c r="Q44" s="37" t="str">
        <f>VLOOKUP(P44,IDCODE!$A$1:$B$96,2,0)</f>
        <v>Không</v>
      </c>
      <c r="R44" s="37" t="e">
        <f>VLOOKUP(B44,#REF!,13,0)</f>
        <v>#REF!</v>
      </c>
      <c r="S44" s="37"/>
    </row>
    <row r="45" spans="1:19" s="38" customFormat="1" ht="13.5">
      <c r="A45" s="35">
        <v>39</v>
      </c>
      <c r="B45" s="43" t="e">
        <f>#REF!</f>
        <v>#REF!</v>
      </c>
      <c r="C45" s="44" t="e">
        <f>VLOOKUP(B45,#REF!,2,0)</f>
        <v>#REF!</v>
      </c>
      <c r="D45" s="45" t="e">
        <f>VLOOKUP(B45,#REF!,3,0)</f>
        <v>#REF!</v>
      </c>
      <c r="E45" s="46" t="e">
        <f>VLOOKUP(B45,#REF!,5,0)</f>
        <v>#REF!</v>
      </c>
      <c r="F45" s="46" t="e">
        <f>VLOOKUP(B45,#REF!,6,0)</f>
        <v>#REF!</v>
      </c>
      <c r="G45" s="136"/>
      <c r="H45" s="136"/>
      <c r="I45" s="136"/>
      <c r="J45" s="136"/>
      <c r="K45" s="136"/>
      <c r="L45" s="136"/>
      <c r="M45" s="136"/>
      <c r="N45" s="136"/>
      <c r="O45" s="136"/>
      <c r="P45" s="36">
        <f t="shared" si="0"/>
        <v>0</v>
      </c>
      <c r="Q45" s="37" t="str">
        <f>VLOOKUP(P45,IDCODE!$A$1:$B$96,2,0)</f>
        <v>Không</v>
      </c>
      <c r="R45" s="37" t="e">
        <f>VLOOKUP(B45,#REF!,13,0)</f>
        <v>#REF!</v>
      </c>
      <c r="S45" s="37"/>
    </row>
    <row r="46" spans="1:19" s="38" customFormat="1" ht="13.5">
      <c r="A46" s="35">
        <v>40</v>
      </c>
      <c r="B46" s="43" t="e">
        <f>#REF!</f>
        <v>#REF!</v>
      </c>
      <c r="C46" s="44" t="e">
        <f>VLOOKUP(B46,#REF!,2,0)</f>
        <v>#REF!</v>
      </c>
      <c r="D46" s="45" t="e">
        <f>VLOOKUP(B46,#REF!,3,0)</f>
        <v>#REF!</v>
      </c>
      <c r="E46" s="46" t="e">
        <f>VLOOKUP(B46,#REF!,5,0)</f>
        <v>#REF!</v>
      </c>
      <c r="F46" s="46" t="e">
        <f>VLOOKUP(B46,#REF!,6,0)</f>
        <v>#REF!</v>
      </c>
      <c r="G46" s="136"/>
      <c r="H46" s="136"/>
      <c r="I46" s="136"/>
      <c r="J46" s="136"/>
      <c r="K46" s="136"/>
      <c r="L46" s="136"/>
      <c r="M46" s="136"/>
      <c r="N46" s="136"/>
      <c r="O46" s="136"/>
      <c r="P46" s="36">
        <f t="shared" si="0"/>
        <v>0</v>
      </c>
      <c r="Q46" s="37" t="str">
        <f>VLOOKUP(P46,IDCODE!$A$1:$B$96,2,0)</f>
        <v>Không</v>
      </c>
      <c r="R46" s="37" t="e">
        <f>VLOOKUP(B46,#REF!,13,0)</f>
        <v>#REF!</v>
      </c>
      <c r="S46" s="37"/>
    </row>
  </sheetData>
  <sheetProtection/>
  <autoFilter ref="A6:T46"/>
  <mergeCells count="11">
    <mergeCell ref="Q5:Q6"/>
    <mergeCell ref="R5:R6"/>
    <mergeCell ref="A1:C1"/>
    <mergeCell ref="D1:Q1"/>
    <mergeCell ref="A2:C2"/>
    <mergeCell ref="A5:A6"/>
    <mergeCell ref="B5:B6"/>
    <mergeCell ref="C5:C6"/>
    <mergeCell ref="D5:D6"/>
    <mergeCell ref="E5:E6"/>
    <mergeCell ref="F5:F6"/>
  </mergeCells>
  <conditionalFormatting sqref="P7:P46">
    <cfRule type="cellIs" priority="4" dxfId="14" operator="lessThan" stopIfTrue="1">
      <formula>4</formula>
    </cfRule>
  </conditionalFormatting>
  <conditionalFormatting sqref="G7:O46">
    <cfRule type="cellIs" priority="3" dxfId="13" operator="equal" stopIfTrue="1">
      <formula>"V"</formula>
    </cfRule>
  </conditionalFormatting>
  <conditionalFormatting sqref="G7:O46">
    <cfRule type="cellIs" priority="1" dxfId="12" operator="greaterThan" stopIfTrue="1">
      <formula>10</formula>
    </cfRule>
    <cfRule type="cellIs" priority="2" dxfId="15" operator="equal" stopIfTrue="1">
      <formula>0</formula>
    </cfRule>
  </conditionalFormatting>
  <printOptions horizontalCentered="1"/>
  <pageMargins left="0" right="0" top="0.25" bottom="0.25" header="0.5" footer="0.5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6"/>
  <sheetViews>
    <sheetView zoomScalePageLayoutView="0" workbookViewId="0" topLeftCell="A53">
      <selection activeCell="K88" sqref="K88"/>
    </sheetView>
  </sheetViews>
  <sheetFormatPr defaultColWidth="9.140625" defaultRowHeight="15"/>
  <cols>
    <col min="1" max="16384" width="9.140625" style="39" customWidth="1"/>
  </cols>
  <sheetData>
    <row r="1" spans="1:2" ht="12.75">
      <c r="A1" s="35">
        <v>1</v>
      </c>
      <c r="B1" s="35" t="s">
        <v>35</v>
      </c>
    </row>
    <row r="2" spans="1:2" ht="12.75">
      <c r="A2" s="35">
        <v>2</v>
      </c>
      <c r="B2" s="35" t="s">
        <v>36</v>
      </c>
    </row>
    <row r="3" spans="1:2" ht="12.75">
      <c r="A3" s="35">
        <v>3</v>
      </c>
      <c r="B3" s="35" t="s">
        <v>37</v>
      </c>
    </row>
    <row r="4" spans="1:2" ht="12.75">
      <c r="A4" s="35">
        <v>4</v>
      </c>
      <c r="B4" s="35" t="s">
        <v>38</v>
      </c>
    </row>
    <row r="5" spans="1:2" ht="12.75">
      <c r="A5" s="35">
        <v>5</v>
      </c>
      <c r="B5" s="35" t="s">
        <v>39</v>
      </c>
    </row>
    <row r="6" spans="1:2" ht="12.75">
      <c r="A6" s="35">
        <v>7</v>
      </c>
      <c r="B6" s="35" t="s">
        <v>40</v>
      </c>
    </row>
    <row r="7" spans="1:2" ht="12.75">
      <c r="A7" s="35" t="s">
        <v>41</v>
      </c>
      <c r="B7" s="35" t="s">
        <v>42</v>
      </c>
    </row>
    <row r="8" spans="1:2" ht="12.75">
      <c r="A8" s="35" t="s">
        <v>43</v>
      </c>
      <c r="B8" s="35" t="s">
        <v>44</v>
      </c>
    </row>
    <row r="9" spans="1:2" ht="12.75">
      <c r="A9" s="35">
        <v>0</v>
      </c>
      <c r="B9" s="35" t="s">
        <v>45</v>
      </c>
    </row>
    <row r="10" spans="1:2" ht="12.75">
      <c r="A10" s="35" t="s">
        <v>31</v>
      </c>
      <c r="B10" s="35" t="s">
        <v>46</v>
      </c>
    </row>
    <row r="11" spans="1:2" ht="12.75">
      <c r="A11" s="35">
        <v>8</v>
      </c>
      <c r="B11" s="35" t="s">
        <v>47</v>
      </c>
    </row>
    <row r="12" spans="1:2" ht="12.75">
      <c r="A12" s="35">
        <v>6</v>
      </c>
      <c r="B12" s="35" t="s">
        <v>30</v>
      </c>
    </row>
    <row r="13" spans="1:2" ht="12.75">
      <c r="A13" s="35">
        <v>9</v>
      </c>
      <c r="B13" s="35" t="s">
        <v>48</v>
      </c>
    </row>
    <row r="14" spans="1:2" ht="12.75">
      <c r="A14" s="35" t="s">
        <v>18</v>
      </c>
      <c r="B14" s="35" t="s">
        <v>49</v>
      </c>
    </row>
    <row r="15" spans="1:2" ht="12.75">
      <c r="A15" s="35">
        <v>1.1</v>
      </c>
      <c r="B15" s="35" t="s">
        <v>50</v>
      </c>
    </row>
    <row r="16" spans="1:2" ht="12.75">
      <c r="A16" s="35">
        <v>1.2</v>
      </c>
      <c r="B16" s="35" t="s">
        <v>51</v>
      </c>
    </row>
    <row r="17" spans="1:2" ht="12.75">
      <c r="A17" s="35">
        <v>1.3</v>
      </c>
      <c r="B17" s="35" t="s">
        <v>52</v>
      </c>
    </row>
    <row r="18" spans="1:2" ht="12.75">
      <c r="A18" s="35">
        <v>1.4</v>
      </c>
      <c r="B18" s="35" t="s">
        <v>53</v>
      </c>
    </row>
    <row r="19" spans="1:2" ht="12.75">
      <c r="A19" s="35">
        <v>1.5</v>
      </c>
      <c r="B19" s="35" t="s">
        <v>54</v>
      </c>
    </row>
    <row r="20" spans="1:2" ht="12.75">
      <c r="A20" s="35">
        <v>1.6</v>
      </c>
      <c r="B20" s="35" t="s">
        <v>55</v>
      </c>
    </row>
    <row r="21" spans="1:2" ht="12.75">
      <c r="A21" s="35">
        <v>1.7</v>
      </c>
      <c r="B21" s="35" t="s">
        <v>56</v>
      </c>
    </row>
    <row r="22" spans="1:2" ht="12.75">
      <c r="A22" s="35">
        <v>1.8</v>
      </c>
      <c r="B22" s="35" t="s">
        <v>57</v>
      </c>
    </row>
    <row r="23" spans="1:2" ht="12.75">
      <c r="A23" s="35">
        <v>1.9</v>
      </c>
      <c r="B23" s="35" t="s">
        <v>58</v>
      </c>
    </row>
    <row r="24" spans="1:2" ht="12.75">
      <c r="A24" s="35">
        <v>2.1</v>
      </c>
      <c r="B24" s="35" t="s">
        <v>59</v>
      </c>
    </row>
    <row r="25" spans="1:2" ht="12.75">
      <c r="A25" s="35">
        <v>2.2</v>
      </c>
      <c r="B25" s="35" t="s">
        <v>60</v>
      </c>
    </row>
    <row r="26" spans="1:2" ht="12.75">
      <c r="A26" s="35">
        <v>2.3</v>
      </c>
      <c r="B26" s="35" t="s">
        <v>61</v>
      </c>
    </row>
    <row r="27" spans="1:2" ht="12.75">
      <c r="A27" s="35">
        <v>2.4</v>
      </c>
      <c r="B27" s="35" t="s">
        <v>62</v>
      </c>
    </row>
    <row r="28" spans="1:2" ht="12.75">
      <c r="A28" s="35">
        <v>2.5</v>
      </c>
      <c r="B28" s="35" t="s">
        <v>63</v>
      </c>
    </row>
    <row r="29" spans="1:2" ht="12.75">
      <c r="A29" s="35">
        <v>2.6</v>
      </c>
      <c r="B29" s="35" t="s">
        <v>64</v>
      </c>
    </row>
    <row r="30" spans="1:2" ht="12.75">
      <c r="A30" s="35">
        <v>2.7</v>
      </c>
      <c r="B30" s="35" t="s">
        <v>65</v>
      </c>
    </row>
    <row r="31" spans="1:2" ht="12.75">
      <c r="A31" s="35">
        <v>2.8</v>
      </c>
      <c r="B31" s="35" t="s">
        <v>66</v>
      </c>
    </row>
    <row r="32" spans="1:2" ht="12.75">
      <c r="A32" s="35">
        <v>2.9</v>
      </c>
      <c r="B32" s="35" t="s">
        <v>67</v>
      </c>
    </row>
    <row r="33" spans="1:2" ht="12.75">
      <c r="A33" s="35">
        <v>3.1</v>
      </c>
      <c r="B33" s="35" t="s">
        <v>68</v>
      </c>
    </row>
    <row r="34" spans="1:2" ht="12.75">
      <c r="A34" s="35">
        <v>3.2</v>
      </c>
      <c r="B34" s="35" t="s">
        <v>69</v>
      </c>
    </row>
    <row r="35" spans="1:2" ht="12.75">
      <c r="A35" s="35">
        <v>3.3</v>
      </c>
      <c r="B35" s="35" t="s">
        <v>70</v>
      </c>
    </row>
    <row r="36" spans="1:2" ht="12.75">
      <c r="A36" s="35">
        <v>3.4</v>
      </c>
      <c r="B36" s="35" t="s">
        <v>71</v>
      </c>
    </row>
    <row r="37" spans="1:2" ht="12.75">
      <c r="A37" s="35">
        <v>3.5</v>
      </c>
      <c r="B37" s="35" t="s">
        <v>72</v>
      </c>
    </row>
    <row r="38" spans="1:2" ht="12.75">
      <c r="A38" s="35">
        <v>3.6</v>
      </c>
      <c r="B38" s="35" t="s">
        <v>73</v>
      </c>
    </row>
    <row r="39" spans="1:2" ht="12.75">
      <c r="A39" s="35">
        <v>3.7</v>
      </c>
      <c r="B39" s="35" t="s">
        <v>74</v>
      </c>
    </row>
    <row r="40" spans="1:2" ht="12.75">
      <c r="A40" s="35">
        <v>3.8</v>
      </c>
      <c r="B40" s="35" t="s">
        <v>75</v>
      </c>
    </row>
    <row r="41" spans="1:2" ht="12.75">
      <c r="A41" s="35">
        <v>3.9</v>
      </c>
      <c r="B41" s="35" t="s">
        <v>76</v>
      </c>
    </row>
    <row r="42" spans="1:2" ht="12.75">
      <c r="A42" s="35">
        <v>4.1</v>
      </c>
      <c r="B42" s="35" t="s">
        <v>77</v>
      </c>
    </row>
    <row r="43" spans="1:2" ht="12.75">
      <c r="A43" s="35">
        <v>4.2</v>
      </c>
      <c r="B43" s="35" t="s">
        <v>78</v>
      </c>
    </row>
    <row r="44" spans="1:2" ht="12.75">
      <c r="A44" s="35">
        <v>4.3</v>
      </c>
      <c r="B44" s="48" t="s">
        <v>79</v>
      </c>
    </row>
    <row r="45" spans="1:2" ht="12.75">
      <c r="A45" s="35">
        <v>4.4</v>
      </c>
      <c r="B45" s="35" t="s">
        <v>80</v>
      </c>
    </row>
    <row r="46" spans="1:2" ht="12.75">
      <c r="A46" s="35">
        <v>4.5</v>
      </c>
      <c r="B46" s="35" t="s">
        <v>81</v>
      </c>
    </row>
    <row r="47" spans="1:2" ht="12.75">
      <c r="A47" s="35">
        <v>4.6</v>
      </c>
      <c r="B47" s="35" t="s">
        <v>82</v>
      </c>
    </row>
    <row r="48" spans="1:2" ht="12.75">
      <c r="A48" s="35">
        <v>4.7</v>
      </c>
      <c r="B48" s="35" t="s">
        <v>83</v>
      </c>
    </row>
    <row r="49" spans="1:2" ht="12.75">
      <c r="A49" s="35">
        <v>4.8</v>
      </c>
      <c r="B49" s="35" t="s">
        <v>84</v>
      </c>
    </row>
    <row r="50" spans="1:2" ht="12.75">
      <c r="A50" s="35">
        <v>4.9</v>
      </c>
      <c r="B50" s="35" t="s">
        <v>85</v>
      </c>
    </row>
    <row r="51" spans="1:2" ht="12.75">
      <c r="A51" s="35">
        <v>5.1</v>
      </c>
      <c r="B51" s="35" t="s">
        <v>86</v>
      </c>
    </row>
    <row r="52" spans="1:2" ht="12.75">
      <c r="A52" s="35">
        <v>5.2</v>
      </c>
      <c r="B52" s="35" t="s">
        <v>87</v>
      </c>
    </row>
    <row r="53" spans="1:2" ht="12.75">
      <c r="A53" s="35">
        <v>5.3</v>
      </c>
      <c r="B53" s="48" t="s">
        <v>88</v>
      </c>
    </row>
    <row r="54" spans="1:2" ht="12.75">
      <c r="A54" s="35">
        <v>5.4</v>
      </c>
      <c r="B54" s="35" t="s">
        <v>89</v>
      </c>
    </row>
    <row r="55" spans="1:2" ht="12.75">
      <c r="A55" s="35">
        <v>5.5</v>
      </c>
      <c r="B55" s="35" t="s">
        <v>90</v>
      </c>
    </row>
    <row r="56" spans="1:2" ht="12.75">
      <c r="A56" s="35">
        <v>5.6</v>
      </c>
      <c r="B56" s="35" t="s">
        <v>91</v>
      </c>
    </row>
    <row r="57" spans="1:2" ht="12.75">
      <c r="A57" s="35">
        <v>5.7</v>
      </c>
      <c r="B57" s="35" t="s">
        <v>92</v>
      </c>
    </row>
    <row r="58" spans="1:2" ht="12.75">
      <c r="A58" s="35">
        <v>5.8</v>
      </c>
      <c r="B58" s="35" t="s">
        <v>93</v>
      </c>
    </row>
    <row r="59" spans="1:2" ht="12.75">
      <c r="A59" s="35">
        <v>5.9</v>
      </c>
      <c r="B59" s="35" t="s">
        <v>94</v>
      </c>
    </row>
    <row r="60" spans="1:2" ht="12.75">
      <c r="A60" s="35">
        <v>6.1</v>
      </c>
      <c r="B60" s="35" t="s">
        <v>95</v>
      </c>
    </row>
    <row r="61" spans="1:2" ht="12.75">
      <c r="A61" s="35">
        <v>6.2</v>
      </c>
      <c r="B61" s="35" t="s">
        <v>96</v>
      </c>
    </row>
    <row r="62" spans="1:2" ht="12.75">
      <c r="A62" s="35">
        <v>6.3</v>
      </c>
      <c r="B62" s="35" t="s">
        <v>97</v>
      </c>
    </row>
    <row r="63" spans="1:2" ht="12.75">
      <c r="A63" s="35">
        <v>6.4</v>
      </c>
      <c r="B63" s="35" t="s">
        <v>98</v>
      </c>
    </row>
    <row r="64" spans="1:2" ht="12.75">
      <c r="A64" s="35">
        <v>6.5</v>
      </c>
      <c r="B64" s="35" t="s">
        <v>99</v>
      </c>
    </row>
    <row r="65" spans="1:2" ht="12.75">
      <c r="A65" s="35">
        <v>6.6</v>
      </c>
      <c r="B65" s="35" t="s">
        <v>100</v>
      </c>
    </row>
    <row r="66" spans="1:2" ht="12.75">
      <c r="A66" s="35">
        <v>6.7</v>
      </c>
      <c r="B66" s="35" t="s">
        <v>101</v>
      </c>
    </row>
    <row r="67" spans="1:2" ht="12.75">
      <c r="A67" s="35">
        <v>6.8</v>
      </c>
      <c r="B67" s="35" t="s">
        <v>102</v>
      </c>
    </row>
    <row r="68" spans="1:2" ht="12.75">
      <c r="A68" s="35">
        <v>6.9</v>
      </c>
      <c r="B68" s="35" t="s">
        <v>103</v>
      </c>
    </row>
    <row r="69" spans="1:2" ht="12.75">
      <c r="A69" s="35">
        <v>7.1</v>
      </c>
      <c r="B69" s="35" t="s">
        <v>104</v>
      </c>
    </row>
    <row r="70" spans="1:2" ht="12.75">
      <c r="A70" s="35">
        <v>7.2</v>
      </c>
      <c r="B70" s="35" t="s">
        <v>105</v>
      </c>
    </row>
    <row r="71" spans="1:2" ht="12.75">
      <c r="A71" s="35">
        <v>7.3</v>
      </c>
      <c r="B71" s="35" t="s">
        <v>106</v>
      </c>
    </row>
    <row r="72" spans="1:2" ht="12.75">
      <c r="A72" s="35">
        <v>7.4</v>
      </c>
      <c r="B72" s="35" t="s">
        <v>107</v>
      </c>
    </row>
    <row r="73" spans="1:2" ht="12.75">
      <c r="A73" s="35">
        <v>7.5</v>
      </c>
      <c r="B73" s="35" t="s">
        <v>108</v>
      </c>
    </row>
    <row r="74" spans="1:2" ht="12.75">
      <c r="A74" s="35">
        <v>7.6</v>
      </c>
      <c r="B74" s="35" t="s">
        <v>109</v>
      </c>
    </row>
    <row r="75" spans="1:2" ht="12.75">
      <c r="A75" s="35">
        <v>7.7</v>
      </c>
      <c r="B75" s="35" t="s">
        <v>110</v>
      </c>
    </row>
    <row r="76" spans="1:2" ht="12.75">
      <c r="A76" s="35">
        <v>7.8</v>
      </c>
      <c r="B76" s="35" t="s">
        <v>111</v>
      </c>
    </row>
    <row r="77" spans="1:2" ht="12.75">
      <c r="A77" s="35">
        <v>7.9</v>
      </c>
      <c r="B77" s="35" t="s">
        <v>112</v>
      </c>
    </row>
    <row r="78" spans="1:2" ht="12.75">
      <c r="A78" s="35">
        <v>8.1</v>
      </c>
      <c r="B78" s="35" t="s">
        <v>113</v>
      </c>
    </row>
    <row r="79" spans="1:2" ht="12.75">
      <c r="A79" s="35">
        <v>8.2</v>
      </c>
      <c r="B79" s="35" t="s">
        <v>114</v>
      </c>
    </row>
    <row r="80" spans="1:2" ht="12.75">
      <c r="A80" s="35">
        <v>8.3</v>
      </c>
      <c r="B80" s="35" t="s">
        <v>115</v>
      </c>
    </row>
    <row r="81" spans="1:2" ht="12.75">
      <c r="A81" s="35">
        <v>8.4</v>
      </c>
      <c r="B81" s="35" t="s">
        <v>116</v>
      </c>
    </row>
    <row r="82" spans="1:2" ht="12.75">
      <c r="A82" s="35">
        <v>8.5</v>
      </c>
      <c r="B82" s="35" t="s">
        <v>117</v>
      </c>
    </row>
    <row r="83" spans="1:2" ht="12.75">
      <c r="A83" s="35">
        <v>8.6</v>
      </c>
      <c r="B83" s="35" t="s">
        <v>118</v>
      </c>
    </row>
    <row r="84" spans="1:2" ht="12.75">
      <c r="A84" s="35">
        <v>8.7</v>
      </c>
      <c r="B84" s="35" t="s">
        <v>119</v>
      </c>
    </row>
    <row r="85" spans="1:2" ht="12.75">
      <c r="A85" s="35">
        <v>8.8</v>
      </c>
      <c r="B85" s="35" t="s">
        <v>120</v>
      </c>
    </row>
    <row r="86" spans="1:2" ht="12.75">
      <c r="A86" s="35">
        <v>8.9</v>
      </c>
      <c r="B86" s="35" t="s">
        <v>121</v>
      </c>
    </row>
    <row r="87" spans="1:2" ht="12.75">
      <c r="A87" s="35">
        <v>9.1</v>
      </c>
      <c r="B87" s="35" t="s">
        <v>122</v>
      </c>
    </row>
    <row r="88" spans="1:2" ht="12.75">
      <c r="A88" s="35">
        <v>9.2</v>
      </c>
      <c r="B88" s="35" t="s">
        <v>123</v>
      </c>
    </row>
    <row r="89" spans="1:2" ht="12.75">
      <c r="A89" s="35">
        <v>9.3</v>
      </c>
      <c r="B89" s="35" t="s">
        <v>124</v>
      </c>
    </row>
    <row r="90" spans="1:2" ht="12.75">
      <c r="A90" s="35">
        <v>9.4</v>
      </c>
      <c r="B90" s="35" t="s">
        <v>125</v>
      </c>
    </row>
    <row r="91" spans="1:2" ht="12.75">
      <c r="A91" s="35">
        <v>9.5</v>
      </c>
      <c r="B91" s="35" t="s">
        <v>126</v>
      </c>
    </row>
    <row r="92" spans="1:2" ht="12.75">
      <c r="A92" s="35">
        <v>9.6</v>
      </c>
      <c r="B92" s="35" t="s">
        <v>127</v>
      </c>
    </row>
    <row r="93" spans="1:2" ht="12.75">
      <c r="A93" s="35">
        <v>9.7</v>
      </c>
      <c r="B93" s="35" t="s">
        <v>128</v>
      </c>
    </row>
    <row r="94" spans="1:2" ht="12.75">
      <c r="A94" s="35">
        <v>9.8</v>
      </c>
      <c r="B94" s="35" t="s">
        <v>129</v>
      </c>
    </row>
    <row r="95" spans="1:2" ht="12.75">
      <c r="A95" s="35">
        <v>9.9</v>
      </c>
      <c r="B95" s="35" t="s">
        <v>130</v>
      </c>
    </row>
    <row r="96" spans="1:2" ht="12.75">
      <c r="A96" s="35">
        <v>10</v>
      </c>
      <c r="B96" s="35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4"/>
  <sheetViews>
    <sheetView zoomScale="110" zoomScaleNormal="110" zoomScalePageLayoutView="0" workbookViewId="0" topLeftCell="A1">
      <pane xSplit="7" ySplit="9" topLeftCell="H47" activePane="bottomRight" state="frozen"/>
      <selection pane="topLeft" activeCell="H17" sqref="H17"/>
      <selection pane="topRight" activeCell="H17" sqref="H17"/>
      <selection pane="bottomLeft" activeCell="H17" sqref="H17"/>
      <selection pane="bottomRight" activeCell="H17" sqref="H17"/>
    </sheetView>
  </sheetViews>
  <sheetFormatPr defaultColWidth="9.140625" defaultRowHeight="15"/>
  <cols>
    <col min="1" max="1" width="3.421875" style="49" hidden="1" customWidth="1"/>
    <col min="2" max="2" width="3.8515625" style="49" customWidth="1"/>
    <col min="3" max="3" width="8.57421875" style="81" customWidth="1"/>
    <col min="4" max="4" width="13.57421875" style="62" customWidth="1"/>
    <col min="5" max="5" width="5.8515625" style="80" customWidth="1"/>
    <col min="6" max="6" width="8.140625" style="82" customWidth="1"/>
    <col min="7" max="7" width="8.140625" style="61" customWidth="1"/>
    <col min="8" max="14" width="2.57421875" style="61" customWidth="1"/>
    <col min="15" max="16" width="2.57421875" style="81" customWidth="1"/>
    <col min="17" max="17" width="3.8515625" style="81" customWidth="1"/>
    <col min="18" max="18" width="9.57421875" style="88" customWidth="1"/>
    <col min="19" max="19" width="6.7109375" style="58" customWidth="1"/>
    <col min="20" max="16384" width="9.140625" style="49" customWidth="1"/>
  </cols>
  <sheetData>
    <row r="1" spans="2:19" ht="18.75" hidden="1">
      <c r="B1" s="139" t="s">
        <v>151</v>
      </c>
      <c r="C1" s="140"/>
      <c r="D1" s="141"/>
      <c r="E1" s="142"/>
      <c r="F1" s="143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4"/>
      <c r="S1" s="145"/>
    </row>
    <row r="2" spans="2:19" ht="12.75">
      <c r="B2" s="206" t="s">
        <v>1</v>
      </c>
      <c r="C2" s="206"/>
      <c r="D2" s="206"/>
      <c r="E2" s="207" t="str">
        <f>DSSV!D1</f>
        <v>BẢNG ĐIỂM ĐÁNH GIÁ KẾT QUẢ HỌC TẬP * NĂM HỌC: 2019-2020</v>
      </c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50"/>
    </row>
    <row r="3" spans="2:19" ht="14.25">
      <c r="B3" s="196" t="s">
        <v>132</v>
      </c>
      <c r="C3" s="196"/>
      <c r="D3" s="196"/>
      <c r="E3" s="183" t="e">
        <f>"MÔN:    "&amp;DSSV!G2&amp;"  *   "&amp;DSSV!P2&amp;" "&amp;DSSV!Q2</f>
        <v>#REF!</v>
      </c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51"/>
    </row>
    <row r="4" spans="2:19" s="52" customFormat="1" ht="14.25">
      <c r="B4" s="53"/>
      <c r="C4" s="53"/>
      <c r="D4" s="54"/>
      <c r="E4" s="55"/>
      <c r="F4" s="56"/>
      <c r="G4" s="53"/>
      <c r="H4" s="53"/>
      <c r="I4" s="53" t="e">
        <f>"MÃ MÔN: "&amp;DSSV!G3</f>
        <v>#REF!</v>
      </c>
      <c r="J4" s="53"/>
      <c r="L4" s="53"/>
      <c r="M4" s="53"/>
      <c r="N4" s="53"/>
      <c r="O4" s="53"/>
      <c r="P4" s="53"/>
      <c r="Q4" s="57" t="str">
        <f>"Học kỳ : "&amp;DSSV!Q3</f>
        <v>Học kỳ : 1</v>
      </c>
      <c r="R4" s="51"/>
      <c r="S4" s="58"/>
    </row>
    <row r="5" spans="2:19" s="52" customFormat="1" ht="15">
      <c r="B5" s="133" t="e">
        <f>DSSV!A4</f>
        <v>#REF!</v>
      </c>
      <c r="C5" s="57"/>
      <c r="D5" s="60"/>
      <c r="E5" s="55"/>
      <c r="F5" s="55"/>
      <c r="G5" s="53"/>
      <c r="H5" s="53"/>
      <c r="I5" s="53"/>
      <c r="J5" s="53"/>
      <c r="K5" s="53"/>
      <c r="L5" s="53"/>
      <c r="M5" s="53"/>
      <c r="N5" s="53"/>
      <c r="O5" s="53"/>
      <c r="P5" s="53"/>
      <c r="Q5" s="57" t="str">
        <f>"Lần thi : "&amp;DSSV!Q4</f>
        <v>Lần thi : 1</v>
      </c>
      <c r="R5" s="51"/>
      <c r="S5" s="58"/>
    </row>
    <row r="6" spans="2:19" s="61" customFormat="1" ht="12" hidden="1">
      <c r="B6" s="61">
        <v>1</v>
      </c>
      <c r="C6" s="61">
        <v>2</v>
      </c>
      <c r="D6" s="62">
        <v>3</v>
      </c>
      <c r="E6" s="63">
        <v>4</v>
      </c>
      <c r="F6" s="64">
        <v>5</v>
      </c>
      <c r="G6" s="61">
        <v>6</v>
      </c>
      <c r="H6" s="61">
        <v>7</v>
      </c>
      <c r="I6" s="61">
        <v>8</v>
      </c>
      <c r="J6" s="61">
        <v>9</v>
      </c>
      <c r="K6" s="61">
        <v>10</v>
      </c>
      <c r="L6" s="61">
        <v>11</v>
      </c>
      <c r="M6" s="61">
        <v>12</v>
      </c>
      <c r="N6" s="61">
        <v>13</v>
      </c>
      <c r="O6" s="61">
        <v>14</v>
      </c>
      <c r="P6" s="61">
        <v>15</v>
      </c>
      <c r="Q6" s="61">
        <v>16</v>
      </c>
      <c r="R6" s="65">
        <v>17</v>
      </c>
      <c r="S6" s="66">
        <v>18</v>
      </c>
    </row>
    <row r="7" spans="2:19" s="52" customFormat="1" ht="15" customHeight="1">
      <c r="B7" s="208" t="s">
        <v>0</v>
      </c>
      <c r="C7" s="192" t="s">
        <v>3</v>
      </c>
      <c r="D7" s="211" t="s">
        <v>4</v>
      </c>
      <c r="E7" s="214" t="s">
        <v>5</v>
      </c>
      <c r="F7" s="192" t="s">
        <v>16</v>
      </c>
      <c r="G7" s="192" t="s">
        <v>17</v>
      </c>
      <c r="H7" s="217" t="s">
        <v>133</v>
      </c>
      <c r="I7" s="218"/>
      <c r="J7" s="218"/>
      <c r="K7" s="218"/>
      <c r="L7" s="218"/>
      <c r="M7" s="218"/>
      <c r="N7" s="218"/>
      <c r="O7" s="218"/>
      <c r="P7" s="219"/>
      <c r="Q7" s="220" t="s">
        <v>28</v>
      </c>
      <c r="R7" s="221"/>
      <c r="S7" s="192" t="s">
        <v>6</v>
      </c>
    </row>
    <row r="8" spans="1:19" s="68" customFormat="1" ht="15" customHeight="1">
      <c r="A8" s="204" t="s">
        <v>0</v>
      </c>
      <c r="B8" s="209"/>
      <c r="C8" s="193"/>
      <c r="D8" s="212"/>
      <c r="E8" s="215"/>
      <c r="F8" s="193"/>
      <c r="G8" s="193"/>
      <c r="H8" s="67" t="str">
        <f>DSSV!G5</f>
        <v>A</v>
      </c>
      <c r="I8" s="67" t="str">
        <f>DSSV!H5</f>
        <v>P</v>
      </c>
      <c r="J8" s="67" t="str">
        <f>DSSV!I5</f>
        <v>Q</v>
      </c>
      <c r="K8" s="67" t="str">
        <f>DSSV!J5</f>
        <v>H</v>
      </c>
      <c r="L8" s="67" t="str">
        <f>DSSV!K5</f>
        <v>L</v>
      </c>
      <c r="M8" s="67" t="str">
        <f>DSSV!L5</f>
        <v>M</v>
      </c>
      <c r="N8" s="67" t="str">
        <f>DSSV!M5</f>
        <v>I</v>
      </c>
      <c r="O8" s="67" t="str">
        <f>DSSV!N5</f>
        <v>G</v>
      </c>
      <c r="P8" s="67" t="str">
        <f>DSSV!O5</f>
        <v>F</v>
      </c>
      <c r="Q8" s="222"/>
      <c r="R8" s="223"/>
      <c r="S8" s="193"/>
    </row>
    <row r="9" spans="1:19" s="68" customFormat="1" ht="15" customHeight="1">
      <c r="A9" s="204"/>
      <c r="B9" s="210"/>
      <c r="C9" s="194"/>
      <c r="D9" s="213"/>
      <c r="E9" s="216"/>
      <c r="F9" s="194"/>
      <c r="G9" s="194"/>
      <c r="H9" s="69">
        <f>DSSV!G6</f>
        <v>0.05</v>
      </c>
      <c r="I9" s="69">
        <f>DSSV!H6</f>
        <v>0.05</v>
      </c>
      <c r="J9" s="69">
        <f>DSSV!I6</f>
        <v>0.05</v>
      </c>
      <c r="K9" s="69">
        <f>DSSV!J6</f>
        <v>0.05</v>
      </c>
      <c r="L9" s="69">
        <f>DSSV!K6</f>
        <v>0.05</v>
      </c>
      <c r="M9" s="69">
        <f>DSSV!L6</f>
        <v>0.05</v>
      </c>
      <c r="N9" s="69">
        <f>DSSV!M6</f>
        <v>0.05</v>
      </c>
      <c r="O9" s="69">
        <f>DSSV!N6</f>
        <v>0.1</v>
      </c>
      <c r="P9" s="69">
        <f>DSSV!O6</f>
        <v>0.55</v>
      </c>
      <c r="Q9" s="70" t="s">
        <v>14</v>
      </c>
      <c r="R9" s="71" t="s">
        <v>15</v>
      </c>
      <c r="S9" s="194"/>
    </row>
    <row r="10" spans="1:21" s="74" customFormat="1" ht="20.25" customHeight="1">
      <c r="A10" s="72">
        <v>1</v>
      </c>
      <c r="B10" s="96">
        <f>--SUBTOTAL(2,C$7:C10)</f>
        <v>0</v>
      </c>
      <c r="C10" s="73" t="e">
        <f>IF(ISNA(VLOOKUP($A10,DSSV!$A$7:$R$63790,IN_DTK!C$6,0))=FALSE,VLOOKUP($A10,DSSV!$A$7:$R$63790,IN_DTK!C$6,0),"")</f>
        <v>#REF!</v>
      </c>
      <c r="D10" s="94" t="e">
        <f>IF(ISNA(VLOOKUP($A10,DSSV!$A$7:$R$63790,IN_DTK!D$6,0))=FALSE,VLOOKUP($A10,DSSV!$A$7:$R$63790,IN_DTK!D$6,0),"")</f>
        <v>#REF!</v>
      </c>
      <c r="E10" s="95" t="e">
        <f>IF(ISNA(VLOOKUP($A10,DSSV!$A$7:$R$63790,IN_DTK!E$6,0))=FALSE,VLOOKUP($A10,DSSV!$A$7:$R$63790,IN_DTK!E$6,0),"")</f>
        <v>#REF!</v>
      </c>
      <c r="F10" s="104" t="e">
        <f>IF(ISNA(VLOOKUP($A10,DSSV!$A$7:$R$63790,IN_DTK!F$6,0))=FALSE,VLOOKUP($A10,DSSV!$A$7:$R$63790,IN_DTK!F$6,0),"")</f>
        <v>#REF!</v>
      </c>
      <c r="G10" s="104" t="e">
        <f>IF(ISNA(VLOOKUP($A10,DSSV!$A$7:$R$63790,IN_DTK!G$6,0))=FALSE,VLOOKUP($A10,DSSV!$A$7:$R$63790,IN_DTK!G$6,0),"")</f>
        <v>#REF!</v>
      </c>
      <c r="H10" s="96">
        <f>IF(ISNA(VLOOKUP($A10,DSSV!$A$7:$R$63790,IN_DTK!H$6,0))=FALSE,IF(H$9&lt;&gt;0,VLOOKUP($A10,DSSV!$A$7:$R$63790,IN_DTK!H$6,0),""),"")</f>
        <v>1</v>
      </c>
      <c r="I10" s="96">
        <f>IF(ISNA(VLOOKUP($A10,DSSV!$A$7:$R$63790,IN_DTK!I$6,0))=FALSE,IF(I$9&lt;&gt;0,VLOOKUP($A10,DSSV!$A$7:$R$63790,IN_DTK!I$6,0),""),"")</f>
        <v>2</v>
      </c>
      <c r="J10" s="96">
        <f>IF(ISNA(VLOOKUP($A10,DSSV!$A$7:$R$63790,IN_DTK!J$6,0))=FALSE,IF(J$9&lt;&gt;0,VLOOKUP($A10,DSSV!$A$7:$R$63790,IN_DTK!J$6,0),""),"")</f>
        <v>3</v>
      </c>
      <c r="K10" s="96">
        <f>IF(ISNA(VLOOKUP($A10,DSSV!$A$7:$R$63790,IN_DTK!K$6,0))=FALSE,IF(K$9&lt;&gt;0,VLOOKUP($A10,DSSV!$A$7:$R$63790,IN_DTK!K$6,0),""),"")</f>
        <v>4</v>
      </c>
      <c r="L10" s="96">
        <f>IF(ISNA(VLOOKUP($A10,DSSV!$A$7:$R$63790,IN_DTK!L$6,0))=FALSE,IF(L$9&lt;&gt;0,VLOOKUP($A10,DSSV!$A$7:$R$63790,IN_DTK!L$6,0),""),"")</f>
        <v>5</v>
      </c>
      <c r="M10" s="96">
        <f>IF(ISNA(VLOOKUP($A10,DSSV!$A$7:$R$63790,IN_DTK!M$6,0))=FALSE,IF(M$9&lt;&gt;0,VLOOKUP($A10,DSSV!$A$7:$R$63790,IN_DTK!M$6,0),""),"")</f>
        <v>6</v>
      </c>
      <c r="N10" s="96">
        <f>IF(ISNA(VLOOKUP($A10,DSSV!$A$7:$R$63790,IN_DTK!N$6,0))=FALSE,IF(N$9&lt;&gt;0,VLOOKUP($A10,DSSV!$A$7:$R$63790,IN_DTK!N$6,0),""),"")</f>
        <v>7</v>
      </c>
      <c r="O10" s="96">
        <f>IF(ISNA(VLOOKUP($A10,DSSV!$A$7:$R$63790,IN_DTK!O$6,0))=FALSE,IF(O$9&lt;&gt;0,VLOOKUP($A10,DSSV!$A$7:$R$63790,IN_DTK!O$6,0),""),"")</f>
        <v>8</v>
      </c>
      <c r="P10" s="96">
        <f>IF(ISNA(VLOOKUP($A10,DSSV!$A$7:$R$63790,IN_DTK!P$6,0))=FALSE,IF(P$9&lt;&gt;0,VLOOKUP($A10,DSSV!$A$7:$R$63790,IN_DTK!P$6,0),""),"")</f>
        <v>9</v>
      </c>
      <c r="Q10" s="97">
        <f>IF(ISNA(VLOOKUP($A10,DSSV!$A$7:$R$63790,IN_DTK!Q$6,0))=FALSE,VLOOKUP($A10,DSSV!$A$7:$R$63790,IN_DTK!Q$6,0),"")</f>
        <v>7.2</v>
      </c>
      <c r="R10" s="92" t="str">
        <f>IF(ISNA(VLOOKUP($A10,DSSV!$A$7:$R$63790,IN_DTK!R$6,0))=FALSE,VLOOKUP($A10,DSSV!$A$7:$R$63790,IN_DTK!R$6,0),"")</f>
        <v>Bảy Phẩy Hai</v>
      </c>
      <c r="S10" s="98" t="e">
        <f>IF(ISNA(VLOOKUP($A10,DSSV!$A$7:$R$63790,IN_DTK!S$6,0))=FALSE,VLOOKUP($A10,DSSV!$A$7:$R$63790,IN_DTK!S$6,0),"")</f>
        <v>#REF!</v>
      </c>
      <c r="T10" s="74" t="e">
        <f>MID(G10,4,10)</f>
        <v>#REF!</v>
      </c>
      <c r="U10" s="74" t="e">
        <f>LEFT(T10,3)</f>
        <v>#REF!</v>
      </c>
    </row>
    <row r="11" spans="1:21" s="74" customFormat="1" ht="20.25" customHeight="1">
      <c r="A11" s="72">
        <v>2</v>
      </c>
      <c r="B11" s="96">
        <f>--SUBTOTAL(2,C$7:C11)</f>
        <v>0</v>
      </c>
      <c r="C11" s="75" t="e">
        <f>IF(ISNA(VLOOKUP($A11,DSSV!$A$7:$R$63790,IN_DTK!C$6,0))=FALSE,VLOOKUP($A11,DSSV!$A$7:$R$63790,IN_DTK!C$6,0),"")</f>
        <v>#REF!</v>
      </c>
      <c r="D11" s="99" t="e">
        <f>IF(ISNA(VLOOKUP($A11,DSSV!$A$7:$R$63790,IN_DTK!D$6,0))=FALSE,VLOOKUP($A11,DSSV!$A$7:$R$63790,IN_DTK!D$6,0),"")</f>
        <v>#REF!</v>
      </c>
      <c r="E11" s="100" t="e">
        <f>IF(ISNA(VLOOKUP($A11,DSSV!$A$7:$R$63790,IN_DTK!E$6,0))=FALSE,VLOOKUP($A11,DSSV!$A$7:$R$63790,IN_DTK!E$6,0),"")</f>
        <v>#REF!</v>
      </c>
      <c r="F11" s="105" t="e">
        <f>IF(ISNA(VLOOKUP($A11,DSSV!$A$7:$R$63790,IN_DTK!F$6,0))=FALSE,VLOOKUP($A11,DSSV!$A$7:$R$63790,IN_DTK!F$6,0),"")</f>
        <v>#REF!</v>
      </c>
      <c r="G11" s="105" t="e">
        <f>IF(ISNA(VLOOKUP($A11,DSSV!$A$7:$R$63790,IN_DTK!G$6,0))=FALSE,VLOOKUP($A11,DSSV!$A$7:$R$63790,IN_DTK!G$6,0),"")</f>
        <v>#REF!</v>
      </c>
      <c r="H11" s="101">
        <f>IF(ISNA(VLOOKUP($A11,DSSV!$A$7:$R$63790,IN_DTK!H$6,0))=FALSE,IF(H$9&lt;&gt;0,VLOOKUP($A11,DSSV!$A$7:$R$63790,IN_DTK!H$6,0),""),"")</f>
        <v>0</v>
      </c>
      <c r="I11" s="101">
        <f>IF(ISNA(VLOOKUP($A11,DSSV!$A$7:$R$63790,IN_DTK!I$6,0))=FALSE,IF(I$9&lt;&gt;0,VLOOKUP($A11,DSSV!$A$7:$R$63790,IN_DTK!I$6,0),""),"")</f>
        <v>0</v>
      </c>
      <c r="J11" s="101">
        <f>IF(ISNA(VLOOKUP($A11,DSSV!$A$7:$R$63790,IN_DTK!J$6,0))=FALSE,IF(J$9&lt;&gt;0,VLOOKUP($A11,DSSV!$A$7:$R$63790,IN_DTK!J$6,0),""),"")</f>
        <v>0</v>
      </c>
      <c r="K11" s="101">
        <f>IF(ISNA(VLOOKUP($A11,DSSV!$A$7:$R$63790,IN_DTK!K$6,0))=FALSE,IF(K$9&lt;&gt;0,VLOOKUP($A11,DSSV!$A$7:$R$63790,IN_DTK!K$6,0),""),"")</f>
        <v>0</v>
      </c>
      <c r="L11" s="101">
        <f>IF(ISNA(VLOOKUP($A11,DSSV!$A$7:$R$63790,IN_DTK!L$6,0))=FALSE,IF(L$9&lt;&gt;0,VLOOKUP($A11,DSSV!$A$7:$R$63790,IN_DTK!L$6,0),""),"")</f>
        <v>0</v>
      </c>
      <c r="M11" s="101">
        <f>IF(ISNA(VLOOKUP($A11,DSSV!$A$7:$R$63790,IN_DTK!M$6,0))=FALSE,IF(M$9&lt;&gt;0,VLOOKUP($A11,DSSV!$A$7:$R$63790,IN_DTK!M$6,0),""),"")</f>
        <v>0</v>
      </c>
      <c r="N11" s="101">
        <f>IF(ISNA(VLOOKUP($A11,DSSV!$A$7:$R$63790,IN_DTK!N$6,0))=FALSE,IF(N$9&lt;&gt;0,VLOOKUP($A11,DSSV!$A$7:$R$63790,IN_DTK!N$6,0),""),"")</f>
        <v>0</v>
      </c>
      <c r="O11" s="101">
        <f>IF(ISNA(VLOOKUP($A11,DSSV!$A$7:$R$63790,IN_DTK!O$6,0))=FALSE,IF(O$9&lt;&gt;0,VLOOKUP($A11,DSSV!$A$7:$R$63790,IN_DTK!O$6,0),""),"")</f>
        <v>0</v>
      </c>
      <c r="P11" s="101">
        <f>IF(ISNA(VLOOKUP($A11,DSSV!$A$7:$R$63790,IN_DTK!P$6,0))=FALSE,IF(P$9&lt;&gt;0,VLOOKUP($A11,DSSV!$A$7:$R$63790,IN_DTK!P$6,0),""),"")</f>
        <v>0</v>
      </c>
      <c r="Q11" s="102">
        <f>IF(ISNA(VLOOKUP($A11,DSSV!$A$7:$R$63790,IN_DTK!Q$6,0))=FALSE,VLOOKUP($A11,DSSV!$A$7:$R$63790,IN_DTK!Q$6,0),"")</f>
        <v>0</v>
      </c>
      <c r="R11" s="93" t="str">
        <f>IF(ISNA(VLOOKUP($A11,DSSV!$A$7:$R$63790,IN_DTK!R$6,0))=FALSE,VLOOKUP($A11,DSSV!$A$7:$R$63790,IN_DTK!R$6,0),"")</f>
        <v>Không</v>
      </c>
      <c r="S11" s="103" t="e">
        <f>IF(ISNA(VLOOKUP($A11,DSSV!$A$7:$R$63790,IN_DTK!S$6,0))=FALSE,VLOOKUP($A11,DSSV!$A$7:$R$63790,IN_DTK!S$6,0),"")</f>
        <v>#REF!</v>
      </c>
      <c r="T11" s="74" t="e">
        <f aca="true" t="shared" si="0" ref="T11:T49">MID(G11,4,10)</f>
        <v>#REF!</v>
      </c>
      <c r="U11" s="74" t="e">
        <f aca="true" t="shared" si="1" ref="U11:U49">LEFT(T11,3)</f>
        <v>#REF!</v>
      </c>
    </row>
    <row r="12" spans="1:21" s="74" customFormat="1" ht="20.25" customHeight="1">
      <c r="A12" s="72">
        <v>3</v>
      </c>
      <c r="B12" s="96">
        <f>--SUBTOTAL(2,C$7:C12)</f>
        <v>0</v>
      </c>
      <c r="C12" s="75" t="e">
        <f>IF(ISNA(VLOOKUP($A12,DSSV!$A$7:$R$63790,IN_DTK!C$6,0))=FALSE,VLOOKUP($A12,DSSV!$A$7:$R$63790,IN_DTK!C$6,0),"")</f>
        <v>#REF!</v>
      </c>
      <c r="D12" s="99" t="e">
        <f>IF(ISNA(VLOOKUP($A12,DSSV!$A$7:$R$63790,IN_DTK!D$6,0))=FALSE,VLOOKUP($A12,DSSV!$A$7:$R$63790,IN_DTK!D$6,0),"")</f>
        <v>#REF!</v>
      </c>
      <c r="E12" s="100" t="e">
        <f>IF(ISNA(VLOOKUP($A12,DSSV!$A$7:$R$63790,IN_DTK!E$6,0))=FALSE,VLOOKUP($A12,DSSV!$A$7:$R$63790,IN_DTK!E$6,0),"")</f>
        <v>#REF!</v>
      </c>
      <c r="F12" s="105" t="e">
        <f>IF(ISNA(VLOOKUP($A12,DSSV!$A$7:$R$63790,IN_DTK!F$6,0))=FALSE,VLOOKUP($A12,DSSV!$A$7:$R$63790,IN_DTK!F$6,0),"")</f>
        <v>#REF!</v>
      </c>
      <c r="G12" s="105" t="e">
        <f>IF(ISNA(VLOOKUP($A12,DSSV!$A$7:$R$63790,IN_DTK!G$6,0))=FALSE,VLOOKUP($A12,DSSV!$A$7:$R$63790,IN_DTK!G$6,0),"")</f>
        <v>#REF!</v>
      </c>
      <c r="H12" s="101">
        <f>IF(ISNA(VLOOKUP($A12,DSSV!$A$7:$R$63790,IN_DTK!H$6,0))=FALSE,IF(H$9&lt;&gt;0,VLOOKUP($A12,DSSV!$A$7:$R$63790,IN_DTK!H$6,0),""),"")</f>
        <v>0</v>
      </c>
      <c r="I12" s="101">
        <f>IF(ISNA(VLOOKUP($A12,DSSV!$A$7:$R$63790,IN_DTK!I$6,0))=FALSE,IF(I$9&lt;&gt;0,VLOOKUP($A12,DSSV!$A$7:$R$63790,IN_DTK!I$6,0),""),"")</f>
        <v>0</v>
      </c>
      <c r="J12" s="101">
        <f>IF(ISNA(VLOOKUP($A12,DSSV!$A$7:$R$63790,IN_DTK!J$6,0))=FALSE,IF(J$9&lt;&gt;0,VLOOKUP($A12,DSSV!$A$7:$R$63790,IN_DTK!J$6,0),""),"")</f>
        <v>0</v>
      </c>
      <c r="K12" s="101">
        <f>IF(ISNA(VLOOKUP($A12,DSSV!$A$7:$R$63790,IN_DTK!K$6,0))=FALSE,IF(K$9&lt;&gt;0,VLOOKUP($A12,DSSV!$A$7:$R$63790,IN_DTK!K$6,0),""),"")</f>
        <v>0</v>
      </c>
      <c r="L12" s="101">
        <f>IF(ISNA(VLOOKUP($A12,DSSV!$A$7:$R$63790,IN_DTK!L$6,0))=FALSE,IF(L$9&lt;&gt;0,VLOOKUP($A12,DSSV!$A$7:$R$63790,IN_DTK!L$6,0),""),"")</f>
        <v>0</v>
      </c>
      <c r="M12" s="101">
        <f>IF(ISNA(VLOOKUP($A12,DSSV!$A$7:$R$63790,IN_DTK!M$6,0))=FALSE,IF(M$9&lt;&gt;0,VLOOKUP($A12,DSSV!$A$7:$R$63790,IN_DTK!M$6,0),""),"")</f>
        <v>0</v>
      </c>
      <c r="N12" s="101">
        <f>IF(ISNA(VLOOKUP($A12,DSSV!$A$7:$R$63790,IN_DTK!N$6,0))=FALSE,IF(N$9&lt;&gt;0,VLOOKUP($A12,DSSV!$A$7:$R$63790,IN_DTK!N$6,0),""),"")</f>
        <v>0</v>
      </c>
      <c r="O12" s="101">
        <f>IF(ISNA(VLOOKUP($A12,DSSV!$A$7:$R$63790,IN_DTK!O$6,0))=FALSE,IF(O$9&lt;&gt;0,VLOOKUP($A12,DSSV!$A$7:$R$63790,IN_DTK!O$6,0),""),"")</f>
        <v>0</v>
      </c>
      <c r="P12" s="101">
        <f>IF(ISNA(VLOOKUP($A12,DSSV!$A$7:$R$63790,IN_DTK!P$6,0))=FALSE,IF(P$9&lt;&gt;0,VLOOKUP($A12,DSSV!$A$7:$R$63790,IN_DTK!P$6,0),""),"")</f>
        <v>0</v>
      </c>
      <c r="Q12" s="102">
        <f>IF(ISNA(VLOOKUP($A12,DSSV!$A$7:$R$63790,IN_DTK!Q$6,0))=FALSE,VLOOKUP($A12,DSSV!$A$7:$R$63790,IN_DTK!Q$6,0),"")</f>
        <v>0</v>
      </c>
      <c r="R12" s="93" t="str">
        <f>IF(ISNA(VLOOKUP($A12,DSSV!$A$7:$R$63790,IN_DTK!R$6,0))=FALSE,VLOOKUP($A12,DSSV!$A$7:$R$63790,IN_DTK!R$6,0),"")</f>
        <v>Không</v>
      </c>
      <c r="S12" s="103" t="e">
        <f>IF(ISNA(VLOOKUP($A12,DSSV!$A$7:$R$63790,IN_DTK!S$6,0))=FALSE,VLOOKUP($A12,DSSV!$A$7:$R$63790,IN_DTK!S$6,0),"")</f>
        <v>#REF!</v>
      </c>
      <c r="T12" s="74" t="e">
        <f t="shared" si="0"/>
        <v>#REF!</v>
      </c>
      <c r="U12" s="74" t="e">
        <f t="shared" si="1"/>
        <v>#REF!</v>
      </c>
    </row>
    <row r="13" spans="1:21" s="74" customFormat="1" ht="20.25" customHeight="1">
      <c r="A13" s="72">
        <v>4</v>
      </c>
      <c r="B13" s="96">
        <f>--SUBTOTAL(2,C$7:C13)</f>
        <v>0</v>
      </c>
      <c r="C13" s="75" t="e">
        <f>IF(ISNA(VLOOKUP($A13,DSSV!$A$7:$R$63790,IN_DTK!C$6,0))=FALSE,VLOOKUP($A13,DSSV!$A$7:$R$63790,IN_DTK!C$6,0),"")</f>
        <v>#REF!</v>
      </c>
      <c r="D13" s="99" t="e">
        <f>IF(ISNA(VLOOKUP($A13,DSSV!$A$7:$R$63790,IN_DTK!D$6,0))=FALSE,VLOOKUP($A13,DSSV!$A$7:$R$63790,IN_DTK!D$6,0),"")</f>
        <v>#REF!</v>
      </c>
      <c r="E13" s="100" t="e">
        <f>IF(ISNA(VLOOKUP($A13,DSSV!$A$7:$R$63790,IN_DTK!E$6,0))=FALSE,VLOOKUP($A13,DSSV!$A$7:$R$63790,IN_DTK!E$6,0),"")</f>
        <v>#REF!</v>
      </c>
      <c r="F13" s="105" t="e">
        <f>IF(ISNA(VLOOKUP($A13,DSSV!$A$7:$R$63790,IN_DTK!F$6,0))=FALSE,VLOOKUP($A13,DSSV!$A$7:$R$63790,IN_DTK!F$6,0),"")</f>
        <v>#REF!</v>
      </c>
      <c r="G13" s="105" t="e">
        <f>IF(ISNA(VLOOKUP($A13,DSSV!$A$7:$R$63790,IN_DTK!G$6,0))=FALSE,VLOOKUP($A13,DSSV!$A$7:$R$63790,IN_DTK!G$6,0),"")</f>
        <v>#REF!</v>
      </c>
      <c r="H13" s="101">
        <f>IF(ISNA(VLOOKUP($A13,DSSV!$A$7:$R$63790,IN_DTK!H$6,0))=FALSE,IF(H$9&lt;&gt;0,VLOOKUP($A13,DSSV!$A$7:$R$63790,IN_DTK!H$6,0),""),"")</f>
        <v>0</v>
      </c>
      <c r="I13" s="101">
        <f>IF(ISNA(VLOOKUP($A13,DSSV!$A$7:$R$63790,IN_DTK!I$6,0))=FALSE,IF(I$9&lt;&gt;0,VLOOKUP($A13,DSSV!$A$7:$R$63790,IN_DTK!I$6,0),""),"")</f>
        <v>0</v>
      </c>
      <c r="J13" s="101">
        <f>IF(ISNA(VLOOKUP($A13,DSSV!$A$7:$R$63790,IN_DTK!J$6,0))=FALSE,IF(J$9&lt;&gt;0,VLOOKUP($A13,DSSV!$A$7:$R$63790,IN_DTK!J$6,0),""),"")</f>
        <v>0</v>
      </c>
      <c r="K13" s="101">
        <f>IF(ISNA(VLOOKUP($A13,DSSV!$A$7:$R$63790,IN_DTK!K$6,0))=FALSE,IF(K$9&lt;&gt;0,VLOOKUP($A13,DSSV!$A$7:$R$63790,IN_DTK!K$6,0),""),"")</f>
        <v>0</v>
      </c>
      <c r="L13" s="101">
        <f>IF(ISNA(VLOOKUP($A13,DSSV!$A$7:$R$63790,IN_DTK!L$6,0))=FALSE,IF(L$9&lt;&gt;0,VLOOKUP($A13,DSSV!$A$7:$R$63790,IN_DTK!L$6,0),""),"")</f>
        <v>0</v>
      </c>
      <c r="M13" s="101">
        <f>IF(ISNA(VLOOKUP($A13,DSSV!$A$7:$R$63790,IN_DTK!M$6,0))=FALSE,IF(M$9&lt;&gt;0,VLOOKUP($A13,DSSV!$A$7:$R$63790,IN_DTK!M$6,0),""),"")</f>
        <v>0</v>
      </c>
      <c r="N13" s="101">
        <f>IF(ISNA(VLOOKUP($A13,DSSV!$A$7:$R$63790,IN_DTK!N$6,0))=FALSE,IF(N$9&lt;&gt;0,VLOOKUP($A13,DSSV!$A$7:$R$63790,IN_DTK!N$6,0),""),"")</f>
        <v>0</v>
      </c>
      <c r="O13" s="101">
        <f>IF(ISNA(VLOOKUP($A13,DSSV!$A$7:$R$63790,IN_DTK!O$6,0))=FALSE,IF(O$9&lt;&gt;0,VLOOKUP($A13,DSSV!$A$7:$R$63790,IN_DTK!O$6,0),""),"")</f>
        <v>0</v>
      </c>
      <c r="P13" s="101">
        <f>IF(ISNA(VLOOKUP($A13,DSSV!$A$7:$R$63790,IN_DTK!P$6,0))=FALSE,IF(P$9&lt;&gt;0,VLOOKUP($A13,DSSV!$A$7:$R$63790,IN_DTK!P$6,0),""),"")</f>
        <v>0</v>
      </c>
      <c r="Q13" s="102">
        <f>IF(ISNA(VLOOKUP($A13,DSSV!$A$7:$R$63790,IN_DTK!Q$6,0))=FALSE,VLOOKUP($A13,DSSV!$A$7:$R$63790,IN_DTK!Q$6,0),"")</f>
        <v>0</v>
      </c>
      <c r="R13" s="93" t="str">
        <f>IF(ISNA(VLOOKUP($A13,DSSV!$A$7:$R$63790,IN_DTK!R$6,0))=FALSE,VLOOKUP($A13,DSSV!$A$7:$R$63790,IN_DTK!R$6,0),"")</f>
        <v>Không</v>
      </c>
      <c r="S13" s="103" t="e">
        <f>IF(ISNA(VLOOKUP($A13,DSSV!$A$7:$R$63790,IN_DTK!S$6,0))=FALSE,VLOOKUP($A13,DSSV!$A$7:$R$63790,IN_DTK!S$6,0),"")</f>
        <v>#REF!</v>
      </c>
      <c r="T13" s="74" t="e">
        <f t="shared" si="0"/>
        <v>#REF!</v>
      </c>
      <c r="U13" s="74" t="e">
        <f t="shared" si="1"/>
        <v>#REF!</v>
      </c>
    </row>
    <row r="14" spans="1:21" s="74" customFormat="1" ht="20.25" customHeight="1">
      <c r="A14" s="72">
        <v>5</v>
      </c>
      <c r="B14" s="96">
        <f>--SUBTOTAL(2,C$7:C14)</f>
        <v>0</v>
      </c>
      <c r="C14" s="75" t="e">
        <f>IF(ISNA(VLOOKUP($A14,DSSV!$A$7:$R$63790,IN_DTK!C$6,0))=FALSE,VLOOKUP($A14,DSSV!$A$7:$R$63790,IN_DTK!C$6,0),"")</f>
        <v>#REF!</v>
      </c>
      <c r="D14" s="99" t="e">
        <f>IF(ISNA(VLOOKUP($A14,DSSV!$A$7:$R$63790,IN_DTK!D$6,0))=FALSE,VLOOKUP($A14,DSSV!$A$7:$R$63790,IN_DTK!D$6,0),"")</f>
        <v>#REF!</v>
      </c>
      <c r="E14" s="100" t="e">
        <f>IF(ISNA(VLOOKUP($A14,DSSV!$A$7:$R$63790,IN_DTK!E$6,0))=FALSE,VLOOKUP($A14,DSSV!$A$7:$R$63790,IN_DTK!E$6,0),"")</f>
        <v>#REF!</v>
      </c>
      <c r="F14" s="105" t="e">
        <f>IF(ISNA(VLOOKUP($A14,DSSV!$A$7:$R$63790,IN_DTK!F$6,0))=FALSE,VLOOKUP($A14,DSSV!$A$7:$R$63790,IN_DTK!F$6,0),"")</f>
        <v>#REF!</v>
      </c>
      <c r="G14" s="105" t="e">
        <f>IF(ISNA(VLOOKUP($A14,DSSV!$A$7:$R$63790,IN_DTK!G$6,0))=FALSE,VLOOKUP($A14,DSSV!$A$7:$R$63790,IN_DTK!G$6,0),"")</f>
        <v>#REF!</v>
      </c>
      <c r="H14" s="101">
        <f>IF(ISNA(VLOOKUP($A14,DSSV!$A$7:$R$63790,IN_DTK!H$6,0))=FALSE,IF(H$9&lt;&gt;0,VLOOKUP($A14,DSSV!$A$7:$R$63790,IN_DTK!H$6,0),""),"")</f>
        <v>0</v>
      </c>
      <c r="I14" s="101">
        <f>IF(ISNA(VLOOKUP($A14,DSSV!$A$7:$R$63790,IN_DTK!I$6,0))=FALSE,IF(I$9&lt;&gt;0,VLOOKUP($A14,DSSV!$A$7:$R$63790,IN_DTK!I$6,0),""),"")</f>
        <v>0</v>
      </c>
      <c r="J14" s="101">
        <f>IF(ISNA(VLOOKUP($A14,DSSV!$A$7:$R$63790,IN_DTK!J$6,0))=FALSE,IF(J$9&lt;&gt;0,VLOOKUP($A14,DSSV!$A$7:$R$63790,IN_DTK!J$6,0),""),"")</f>
        <v>0</v>
      </c>
      <c r="K14" s="101">
        <f>IF(ISNA(VLOOKUP($A14,DSSV!$A$7:$R$63790,IN_DTK!K$6,0))=FALSE,IF(K$9&lt;&gt;0,VLOOKUP($A14,DSSV!$A$7:$R$63790,IN_DTK!K$6,0),""),"")</f>
        <v>0</v>
      </c>
      <c r="L14" s="101">
        <f>IF(ISNA(VLOOKUP($A14,DSSV!$A$7:$R$63790,IN_DTK!L$6,0))=FALSE,IF(L$9&lt;&gt;0,VLOOKUP($A14,DSSV!$A$7:$R$63790,IN_DTK!L$6,0),""),"")</f>
        <v>0</v>
      </c>
      <c r="M14" s="101">
        <f>IF(ISNA(VLOOKUP($A14,DSSV!$A$7:$R$63790,IN_DTK!M$6,0))=FALSE,IF(M$9&lt;&gt;0,VLOOKUP($A14,DSSV!$A$7:$R$63790,IN_DTK!M$6,0),""),"")</f>
        <v>0</v>
      </c>
      <c r="N14" s="101">
        <f>IF(ISNA(VLOOKUP($A14,DSSV!$A$7:$R$63790,IN_DTK!N$6,0))=FALSE,IF(N$9&lt;&gt;0,VLOOKUP($A14,DSSV!$A$7:$R$63790,IN_DTK!N$6,0),""),"")</f>
        <v>0</v>
      </c>
      <c r="O14" s="101">
        <f>IF(ISNA(VLOOKUP($A14,DSSV!$A$7:$R$63790,IN_DTK!O$6,0))=FALSE,IF(O$9&lt;&gt;0,VLOOKUP($A14,DSSV!$A$7:$R$63790,IN_DTK!O$6,0),""),"")</f>
        <v>0</v>
      </c>
      <c r="P14" s="101">
        <f>IF(ISNA(VLOOKUP($A14,DSSV!$A$7:$R$63790,IN_DTK!P$6,0))=FALSE,IF(P$9&lt;&gt;0,VLOOKUP($A14,DSSV!$A$7:$R$63790,IN_DTK!P$6,0),""),"")</f>
        <v>0</v>
      </c>
      <c r="Q14" s="102">
        <f>IF(ISNA(VLOOKUP($A14,DSSV!$A$7:$R$63790,IN_DTK!Q$6,0))=FALSE,VLOOKUP($A14,DSSV!$A$7:$R$63790,IN_DTK!Q$6,0),"")</f>
        <v>0</v>
      </c>
      <c r="R14" s="93" t="str">
        <f>IF(ISNA(VLOOKUP($A14,DSSV!$A$7:$R$63790,IN_DTK!R$6,0))=FALSE,VLOOKUP($A14,DSSV!$A$7:$R$63790,IN_DTK!R$6,0),"")</f>
        <v>Không</v>
      </c>
      <c r="S14" s="103" t="e">
        <f>IF(ISNA(VLOOKUP($A14,DSSV!$A$7:$R$63790,IN_DTK!S$6,0))=FALSE,VLOOKUP($A14,DSSV!$A$7:$R$63790,IN_DTK!S$6,0),"")</f>
        <v>#REF!</v>
      </c>
      <c r="T14" s="74" t="e">
        <f t="shared" si="0"/>
        <v>#REF!</v>
      </c>
      <c r="U14" s="74" t="e">
        <f t="shared" si="1"/>
        <v>#REF!</v>
      </c>
    </row>
    <row r="15" spans="1:21" s="74" customFormat="1" ht="20.25" customHeight="1">
      <c r="A15" s="72">
        <v>6</v>
      </c>
      <c r="B15" s="96">
        <f>--SUBTOTAL(2,C$7:C15)</f>
        <v>0</v>
      </c>
      <c r="C15" s="75" t="e">
        <f>IF(ISNA(VLOOKUP($A15,DSSV!$A$7:$R$63790,IN_DTK!C$6,0))=FALSE,VLOOKUP($A15,DSSV!$A$7:$R$63790,IN_DTK!C$6,0),"")</f>
        <v>#REF!</v>
      </c>
      <c r="D15" s="99" t="e">
        <f>IF(ISNA(VLOOKUP($A15,DSSV!$A$7:$R$63790,IN_DTK!D$6,0))=FALSE,VLOOKUP($A15,DSSV!$A$7:$R$63790,IN_DTK!D$6,0),"")</f>
        <v>#REF!</v>
      </c>
      <c r="E15" s="100" t="e">
        <f>IF(ISNA(VLOOKUP($A15,DSSV!$A$7:$R$63790,IN_DTK!E$6,0))=FALSE,VLOOKUP($A15,DSSV!$A$7:$R$63790,IN_DTK!E$6,0),"")</f>
        <v>#REF!</v>
      </c>
      <c r="F15" s="105" t="e">
        <f>IF(ISNA(VLOOKUP($A15,DSSV!$A$7:$R$63790,IN_DTK!F$6,0))=FALSE,VLOOKUP($A15,DSSV!$A$7:$R$63790,IN_DTK!F$6,0),"")</f>
        <v>#REF!</v>
      </c>
      <c r="G15" s="105" t="e">
        <f>IF(ISNA(VLOOKUP($A15,DSSV!$A$7:$R$63790,IN_DTK!G$6,0))=FALSE,VLOOKUP($A15,DSSV!$A$7:$R$63790,IN_DTK!G$6,0),"")</f>
        <v>#REF!</v>
      </c>
      <c r="H15" s="101">
        <f>IF(ISNA(VLOOKUP($A15,DSSV!$A$7:$R$63790,IN_DTK!H$6,0))=FALSE,IF(H$9&lt;&gt;0,VLOOKUP($A15,DSSV!$A$7:$R$63790,IN_DTK!H$6,0),""),"")</f>
        <v>0</v>
      </c>
      <c r="I15" s="101">
        <f>IF(ISNA(VLOOKUP($A15,DSSV!$A$7:$R$63790,IN_DTK!I$6,0))=FALSE,IF(I$9&lt;&gt;0,VLOOKUP($A15,DSSV!$A$7:$R$63790,IN_DTK!I$6,0),""),"")</f>
        <v>0</v>
      </c>
      <c r="J15" s="101">
        <f>IF(ISNA(VLOOKUP($A15,DSSV!$A$7:$R$63790,IN_DTK!J$6,0))=FALSE,IF(J$9&lt;&gt;0,VLOOKUP($A15,DSSV!$A$7:$R$63790,IN_DTK!J$6,0),""),"")</f>
        <v>0</v>
      </c>
      <c r="K15" s="101">
        <f>IF(ISNA(VLOOKUP($A15,DSSV!$A$7:$R$63790,IN_DTK!K$6,0))=FALSE,IF(K$9&lt;&gt;0,VLOOKUP($A15,DSSV!$A$7:$R$63790,IN_DTK!K$6,0),""),"")</f>
        <v>0</v>
      </c>
      <c r="L15" s="101">
        <f>IF(ISNA(VLOOKUP($A15,DSSV!$A$7:$R$63790,IN_DTK!L$6,0))=FALSE,IF(L$9&lt;&gt;0,VLOOKUP($A15,DSSV!$A$7:$R$63790,IN_DTK!L$6,0),""),"")</f>
        <v>0</v>
      </c>
      <c r="M15" s="101">
        <f>IF(ISNA(VLOOKUP($A15,DSSV!$A$7:$R$63790,IN_DTK!M$6,0))=FALSE,IF(M$9&lt;&gt;0,VLOOKUP($A15,DSSV!$A$7:$R$63790,IN_DTK!M$6,0),""),"")</f>
        <v>0</v>
      </c>
      <c r="N15" s="101">
        <f>IF(ISNA(VLOOKUP($A15,DSSV!$A$7:$R$63790,IN_DTK!N$6,0))=FALSE,IF(N$9&lt;&gt;0,VLOOKUP($A15,DSSV!$A$7:$R$63790,IN_DTK!N$6,0),""),"")</f>
        <v>0</v>
      </c>
      <c r="O15" s="101">
        <f>IF(ISNA(VLOOKUP($A15,DSSV!$A$7:$R$63790,IN_DTK!O$6,0))=FALSE,IF(O$9&lt;&gt;0,VLOOKUP($A15,DSSV!$A$7:$R$63790,IN_DTK!O$6,0),""),"")</f>
        <v>0</v>
      </c>
      <c r="P15" s="101">
        <f>IF(ISNA(VLOOKUP($A15,DSSV!$A$7:$R$63790,IN_DTK!P$6,0))=FALSE,IF(P$9&lt;&gt;0,VLOOKUP($A15,DSSV!$A$7:$R$63790,IN_DTK!P$6,0),""),"")</f>
        <v>0</v>
      </c>
      <c r="Q15" s="102">
        <f>IF(ISNA(VLOOKUP($A15,DSSV!$A$7:$R$63790,IN_DTK!Q$6,0))=FALSE,VLOOKUP($A15,DSSV!$A$7:$R$63790,IN_DTK!Q$6,0),"")</f>
        <v>0</v>
      </c>
      <c r="R15" s="93" t="str">
        <f>IF(ISNA(VLOOKUP($A15,DSSV!$A$7:$R$63790,IN_DTK!R$6,0))=FALSE,VLOOKUP($A15,DSSV!$A$7:$R$63790,IN_DTK!R$6,0),"")</f>
        <v>Không</v>
      </c>
      <c r="S15" s="103" t="e">
        <f>IF(ISNA(VLOOKUP($A15,DSSV!$A$7:$R$63790,IN_DTK!S$6,0))=FALSE,VLOOKUP($A15,DSSV!$A$7:$R$63790,IN_DTK!S$6,0),"")</f>
        <v>#REF!</v>
      </c>
      <c r="T15" s="74" t="e">
        <f t="shared" si="0"/>
        <v>#REF!</v>
      </c>
      <c r="U15" s="74" t="e">
        <f t="shared" si="1"/>
        <v>#REF!</v>
      </c>
    </row>
    <row r="16" spans="1:21" s="74" customFormat="1" ht="20.25" customHeight="1">
      <c r="A16" s="72">
        <v>7</v>
      </c>
      <c r="B16" s="96">
        <f>--SUBTOTAL(2,C$7:C16)</f>
        <v>0</v>
      </c>
      <c r="C16" s="75" t="e">
        <f>IF(ISNA(VLOOKUP($A16,DSSV!$A$7:$R$63790,IN_DTK!C$6,0))=FALSE,VLOOKUP($A16,DSSV!$A$7:$R$63790,IN_DTK!C$6,0),"")</f>
        <v>#REF!</v>
      </c>
      <c r="D16" s="99" t="e">
        <f>IF(ISNA(VLOOKUP($A16,DSSV!$A$7:$R$63790,IN_DTK!D$6,0))=FALSE,VLOOKUP($A16,DSSV!$A$7:$R$63790,IN_DTK!D$6,0),"")</f>
        <v>#REF!</v>
      </c>
      <c r="E16" s="100" t="e">
        <f>IF(ISNA(VLOOKUP($A16,DSSV!$A$7:$R$63790,IN_DTK!E$6,0))=FALSE,VLOOKUP($A16,DSSV!$A$7:$R$63790,IN_DTK!E$6,0),"")</f>
        <v>#REF!</v>
      </c>
      <c r="F16" s="105" t="e">
        <f>IF(ISNA(VLOOKUP($A16,DSSV!$A$7:$R$63790,IN_DTK!F$6,0))=FALSE,VLOOKUP($A16,DSSV!$A$7:$R$63790,IN_DTK!F$6,0),"")</f>
        <v>#REF!</v>
      </c>
      <c r="G16" s="105" t="e">
        <f>IF(ISNA(VLOOKUP($A16,DSSV!$A$7:$R$63790,IN_DTK!G$6,0))=FALSE,VLOOKUP($A16,DSSV!$A$7:$R$63790,IN_DTK!G$6,0),"")</f>
        <v>#REF!</v>
      </c>
      <c r="H16" s="101">
        <f>IF(ISNA(VLOOKUP($A16,DSSV!$A$7:$R$63790,IN_DTK!H$6,0))=FALSE,IF(H$9&lt;&gt;0,VLOOKUP($A16,DSSV!$A$7:$R$63790,IN_DTK!H$6,0),""),"")</f>
        <v>0</v>
      </c>
      <c r="I16" s="101">
        <f>IF(ISNA(VLOOKUP($A16,DSSV!$A$7:$R$63790,IN_DTK!I$6,0))=FALSE,IF(I$9&lt;&gt;0,VLOOKUP($A16,DSSV!$A$7:$R$63790,IN_DTK!I$6,0),""),"")</f>
        <v>0</v>
      </c>
      <c r="J16" s="101">
        <f>IF(ISNA(VLOOKUP($A16,DSSV!$A$7:$R$63790,IN_DTK!J$6,0))=FALSE,IF(J$9&lt;&gt;0,VLOOKUP($A16,DSSV!$A$7:$R$63790,IN_DTK!J$6,0),""),"")</f>
        <v>0</v>
      </c>
      <c r="K16" s="101">
        <f>IF(ISNA(VLOOKUP($A16,DSSV!$A$7:$R$63790,IN_DTK!K$6,0))=FALSE,IF(K$9&lt;&gt;0,VLOOKUP($A16,DSSV!$A$7:$R$63790,IN_DTK!K$6,0),""),"")</f>
        <v>0</v>
      </c>
      <c r="L16" s="101">
        <f>IF(ISNA(VLOOKUP($A16,DSSV!$A$7:$R$63790,IN_DTK!L$6,0))=FALSE,IF(L$9&lt;&gt;0,VLOOKUP($A16,DSSV!$A$7:$R$63790,IN_DTK!L$6,0),""),"")</f>
        <v>0</v>
      </c>
      <c r="M16" s="101">
        <f>IF(ISNA(VLOOKUP($A16,DSSV!$A$7:$R$63790,IN_DTK!M$6,0))=FALSE,IF(M$9&lt;&gt;0,VLOOKUP($A16,DSSV!$A$7:$R$63790,IN_DTK!M$6,0),""),"")</f>
        <v>0</v>
      </c>
      <c r="N16" s="101">
        <f>IF(ISNA(VLOOKUP($A16,DSSV!$A$7:$R$63790,IN_DTK!N$6,0))=FALSE,IF(N$9&lt;&gt;0,VLOOKUP($A16,DSSV!$A$7:$R$63790,IN_DTK!N$6,0),""),"")</f>
        <v>0</v>
      </c>
      <c r="O16" s="101">
        <f>IF(ISNA(VLOOKUP($A16,DSSV!$A$7:$R$63790,IN_DTK!O$6,0))=FALSE,IF(O$9&lt;&gt;0,VLOOKUP($A16,DSSV!$A$7:$R$63790,IN_DTK!O$6,0),""),"")</f>
        <v>0</v>
      </c>
      <c r="P16" s="101">
        <f>IF(ISNA(VLOOKUP($A16,DSSV!$A$7:$R$63790,IN_DTK!P$6,0))=FALSE,IF(P$9&lt;&gt;0,VLOOKUP($A16,DSSV!$A$7:$R$63790,IN_DTK!P$6,0),""),"")</f>
        <v>0</v>
      </c>
      <c r="Q16" s="102">
        <f>IF(ISNA(VLOOKUP($A16,DSSV!$A$7:$R$63790,IN_DTK!Q$6,0))=FALSE,VLOOKUP($A16,DSSV!$A$7:$R$63790,IN_DTK!Q$6,0),"")</f>
        <v>0</v>
      </c>
      <c r="R16" s="93" t="str">
        <f>IF(ISNA(VLOOKUP($A16,DSSV!$A$7:$R$63790,IN_DTK!R$6,0))=FALSE,VLOOKUP($A16,DSSV!$A$7:$R$63790,IN_DTK!R$6,0),"")</f>
        <v>Không</v>
      </c>
      <c r="S16" s="103" t="e">
        <f>IF(ISNA(VLOOKUP($A16,DSSV!$A$7:$R$63790,IN_DTK!S$6,0))=FALSE,VLOOKUP($A16,DSSV!$A$7:$R$63790,IN_DTK!S$6,0),"")</f>
        <v>#REF!</v>
      </c>
      <c r="T16" s="74" t="e">
        <f t="shared" si="0"/>
        <v>#REF!</v>
      </c>
      <c r="U16" s="74" t="e">
        <f t="shared" si="1"/>
        <v>#REF!</v>
      </c>
    </row>
    <row r="17" spans="1:21" s="74" customFormat="1" ht="20.25" customHeight="1">
      <c r="A17" s="72">
        <v>8</v>
      </c>
      <c r="B17" s="96">
        <f>--SUBTOTAL(2,C$7:C17)</f>
        <v>0</v>
      </c>
      <c r="C17" s="75" t="e">
        <f>IF(ISNA(VLOOKUP($A17,DSSV!$A$7:$R$63790,IN_DTK!C$6,0))=FALSE,VLOOKUP($A17,DSSV!$A$7:$R$63790,IN_DTK!C$6,0),"")</f>
        <v>#REF!</v>
      </c>
      <c r="D17" s="99" t="e">
        <f>IF(ISNA(VLOOKUP($A17,DSSV!$A$7:$R$63790,IN_DTK!D$6,0))=FALSE,VLOOKUP($A17,DSSV!$A$7:$R$63790,IN_DTK!D$6,0),"")</f>
        <v>#REF!</v>
      </c>
      <c r="E17" s="100" t="e">
        <f>IF(ISNA(VLOOKUP($A17,DSSV!$A$7:$R$63790,IN_DTK!E$6,0))=FALSE,VLOOKUP($A17,DSSV!$A$7:$R$63790,IN_DTK!E$6,0),"")</f>
        <v>#REF!</v>
      </c>
      <c r="F17" s="105" t="e">
        <f>IF(ISNA(VLOOKUP($A17,DSSV!$A$7:$R$63790,IN_DTK!F$6,0))=FALSE,VLOOKUP($A17,DSSV!$A$7:$R$63790,IN_DTK!F$6,0),"")</f>
        <v>#REF!</v>
      </c>
      <c r="G17" s="105" t="e">
        <f>IF(ISNA(VLOOKUP($A17,DSSV!$A$7:$R$63790,IN_DTK!G$6,0))=FALSE,VLOOKUP($A17,DSSV!$A$7:$R$63790,IN_DTK!G$6,0),"")</f>
        <v>#REF!</v>
      </c>
      <c r="H17" s="101">
        <f>IF(ISNA(VLOOKUP($A17,DSSV!$A$7:$R$63790,IN_DTK!H$6,0))=FALSE,IF(H$9&lt;&gt;0,VLOOKUP($A17,DSSV!$A$7:$R$63790,IN_DTK!H$6,0),""),"")</f>
        <v>0</v>
      </c>
      <c r="I17" s="101">
        <f>IF(ISNA(VLOOKUP($A17,DSSV!$A$7:$R$63790,IN_DTK!I$6,0))=FALSE,IF(I$9&lt;&gt;0,VLOOKUP($A17,DSSV!$A$7:$R$63790,IN_DTK!I$6,0),""),"")</f>
        <v>0</v>
      </c>
      <c r="J17" s="101">
        <f>IF(ISNA(VLOOKUP($A17,DSSV!$A$7:$R$63790,IN_DTK!J$6,0))=FALSE,IF(J$9&lt;&gt;0,VLOOKUP($A17,DSSV!$A$7:$R$63790,IN_DTK!J$6,0),""),"")</f>
        <v>0</v>
      </c>
      <c r="K17" s="101">
        <f>IF(ISNA(VLOOKUP($A17,DSSV!$A$7:$R$63790,IN_DTK!K$6,0))=FALSE,IF(K$9&lt;&gt;0,VLOOKUP($A17,DSSV!$A$7:$R$63790,IN_DTK!K$6,0),""),"")</f>
        <v>0</v>
      </c>
      <c r="L17" s="101">
        <f>IF(ISNA(VLOOKUP($A17,DSSV!$A$7:$R$63790,IN_DTK!L$6,0))=FALSE,IF(L$9&lt;&gt;0,VLOOKUP($A17,DSSV!$A$7:$R$63790,IN_DTK!L$6,0),""),"")</f>
        <v>0</v>
      </c>
      <c r="M17" s="101">
        <f>IF(ISNA(VLOOKUP($A17,DSSV!$A$7:$R$63790,IN_DTK!M$6,0))=FALSE,IF(M$9&lt;&gt;0,VLOOKUP($A17,DSSV!$A$7:$R$63790,IN_DTK!M$6,0),""),"")</f>
        <v>0</v>
      </c>
      <c r="N17" s="101">
        <f>IF(ISNA(VLOOKUP($A17,DSSV!$A$7:$R$63790,IN_DTK!N$6,0))=FALSE,IF(N$9&lt;&gt;0,VLOOKUP($A17,DSSV!$A$7:$R$63790,IN_DTK!N$6,0),""),"")</f>
        <v>0</v>
      </c>
      <c r="O17" s="101">
        <f>IF(ISNA(VLOOKUP($A17,DSSV!$A$7:$R$63790,IN_DTK!O$6,0))=FALSE,IF(O$9&lt;&gt;0,VLOOKUP($A17,DSSV!$A$7:$R$63790,IN_DTK!O$6,0),""),"")</f>
        <v>0</v>
      </c>
      <c r="P17" s="101">
        <f>IF(ISNA(VLOOKUP($A17,DSSV!$A$7:$R$63790,IN_DTK!P$6,0))=FALSE,IF(P$9&lt;&gt;0,VLOOKUP($A17,DSSV!$A$7:$R$63790,IN_DTK!P$6,0),""),"")</f>
        <v>0</v>
      </c>
      <c r="Q17" s="102">
        <f>IF(ISNA(VLOOKUP($A17,DSSV!$A$7:$R$63790,IN_DTK!Q$6,0))=FALSE,VLOOKUP($A17,DSSV!$A$7:$R$63790,IN_DTK!Q$6,0),"")</f>
        <v>0</v>
      </c>
      <c r="R17" s="93" t="str">
        <f>IF(ISNA(VLOOKUP($A17,DSSV!$A$7:$R$63790,IN_DTK!R$6,0))=FALSE,VLOOKUP($A17,DSSV!$A$7:$R$63790,IN_DTK!R$6,0),"")</f>
        <v>Không</v>
      </c>
      <c r="S17" s="103" t="e">
        <f>IF(ISNA(VLOOKUP($A17,DSSV!$A$7:$R$63790,IN_DTK!S$6,0))=FALSE,VLOOKUP($A17,DSSV!$A$7:$R$63790,IN_DTK!S$6,0),"")</f>
        <v>#REF!</v>
      </c>
      <c r="T17" s="74" t="e">
        <f t="shared" si="0"/>
        <v>#REF!</v>
      </c>
      <c r="U17" s="74" t="e">
        <f t="shared" si="1"/>
        <v>#REF!</v>
      </c>
    </row>
    <row r="18" spans="1:21" s="74" customFormat="1" ht="20.25" customHeight="1">
      <c r="A18" s="72">
        <v>9</v>
      </c>
      <c r="B18" s="96">
        <f>--SUBTOTAL(2,C$7:C18)</f>
        <v>0</v>
      </c>
      <c r="C18" s="75" t="e">
        <f>IF(ISNA(VLOOKUP($A18,DSSV!$A$7:$R$63790,IN_DTK!C$6,0))=FALSE,VLOOKUP($A18,DSSV!$A$7:$R$63790,IN_DTK!C$6,0),"")</f>
        <v>#REF!</v>
      </c>
      <c r="D18" s="99" t="e">
        <f>IF(ISNA(VLOOKUP($A18,DSSV!$A$7:$R$63790,IN_DTK!D$6,0))=FALSE,VLOOKUP($A18,DSSV!$A$7:$R$63790,IN_DTK!D$6,0),"")</f>
        <v>#REF!</v>
      </c>
      <c r="E18" s="100" t="e">
        <f>IF(ISNA(VLOOKUP($A18,DSSV!$A$7:$R$63790,IN_DTK!E$6,0))=FALSE,VLOOKUP($A18,DSSV!$A$7:$R$63790,IN_DTK!E$6,0),"")</f>
        <v>#REF!</v>
      </c>
      <c r="F18" s="105" t="e">
        <f>IF(ISNA(VLOOKUP($A18,DSSV!$A$7:$R$63790,IN_DTK!F$6,0))=FALSE,VLOOKUP($A18,DSSV!$A$7:$R$63790,IN_DTK!F$6,0),"")</f>
        <v>#REF!</v>
      </c>
      <c r="G18" s="105" t="e">
        <f>IF(ISNA(VLOOKUP($A18,DSSV!$A$7:$R$63790,IN_DTK!G$6,0))=FALSE,VLOOKUP($A18,DSSV!$A$7:$R$63790,IN_DTK!G$6,0),"")</f>
        <v>#REF!</v>
      </c>
      <c r="H18" s="101">
        <f>IF(ISNA(VLOOKUP($A18,DSSV!$A$7:$R$63790,IN_DTK!H$6,0))=FALSE,IF(H$9&lt;&gt;0,VLOOKUP($A18,DSSV!$A$7:$R$63790,IN_DTK!H$6,0),""),"")</f>
        <v>0</v>
      </c>
      <c r="I18" s="101">
        <f>IF(ISNA(VLOOKUP($A18,DSSV!$A$7:$R$63790,IN_DTK!I$6,0))=FALSE,IF(I$9&lt;&gt;0,VLOOKUP($A18,DSSV!$A$7:$R$63790,IN_DTK!I$6,0),""),"")</f>
        <v>0</v>
      </c>
      <c r="J18" s="101">
        <f>IF(ISNA(VLOOKUP($A18,DSSV!$A$7:$R$63790,IN_DTK!J$6,0))=FALSE,IF(J$9&lt;&gt;0,VLOOKUP($A18,DSSV!$A$7:$R$63790,IN_DTK!J$6,0),""),"")</f>
        <v>0</v>
      </c>
      <c r="K18" s="101">
        <f>IF(ISNA(VLOOKUP($A18,DSSV!$A$7:$R$63790,IN_DTK!K$6,0))=FALSE,IF(K$9&lt;&gt;0,VLOOKUP($A18,DSSV!$A$7:$R$63790,IN_DTK!K$6,0),""),"")</f>
        <v>0</v>
      </c>
      <c r="L18" s="101">
        <f>IF(ISNA(VLOOKUP($A18,DSSV!$A$7:$R$63790,IN_DTK!L$6,0))=FALSE,IF(L$9&lt;&gt;0,VLOOKUP($A18,DSSV!$A$7:$R$63790,IN_DTK!L$6,0),""),"")</f>
        <v>0</v>
      </c>
      <c r="M18" s="101">
        <f>IF(ISNA(VLOOKUP($A18,DSSV!$A$7:$R$63790,IN_DTK!M$6,0))=FALSE,IF(M$9&lt;&gt;0,VLOOKUP($A18,DSSV!$A$7:$R$63790,IN_DTK!M$6,0),""),"")</f>
        <v>0</v>
      </c>
      <c r="N18" s="101">
        <f>IF(ISNA(VLOOKUP($A18,DSSV!$A$7:$R$63790,IN_DTK!N$6,0))=FALSE,IF(N$9&lt;&gt;0,VLOOKUP($A18,DSSV!$A$7:$R$63790,IN_DTK!N$6,0),""),"")</f>
        <v>0</v>
      </c>
      <c r="O18" s="101">
        <f>IF(ISNA(VLOOKUP($A18,DSSV!$A$7:$R$63790,IN_DTK!O$6,0))=FALSE,IF(O$9&lt;&gt;0,VLOOKUP($A18,DSSV!$A$7:$R$63790,IN_DTK!O$6,0),""),"")</f>
        <v>0</v>
      </c>
      <c r="P18" s="101">
        <f>IF(ISNA(VLOOKUP($A18,DSSV!$A$7:$R$63790,IN_DTK!P$6,0))=FALSE,IF(P$9&lt;&gt;0,VLOOKUP($A18,DSSV!$A$7:$R$63790,IN_DTK!P$6,0),""),"")</f>
        <v>0</v>
      </c>
      <c r="Q18" s="102">
        <f>IF(ISNA(VLOOKUP($A18,DSSV!$A$7:$R$63790,IN_DTK!Q$6,0))=FALSE,VLOOKUP($A18,DSSV!$A$7:$R$63790,IN_DTK!Q$6,0),"")</f>
        <v>0</v>
      </c>
      <c r="R18" s="93" t="str">
        <f>IF(ISNA(VLOOKUP($A18,DSSV!$A$7:$R$63790,IN_DTK!R$6,0))=FALSE,VLOOKUP($A18,DSSV!$A$7:$R$63790,IN_DTK!R$6,0),"")</f>
        <v>Không</v>
      </c>
      <c r="S18" s="103" t="e">
        <f>IF(ISNA(VLOOKUP($A18,DSSV!$A$7:$R$63790,IN_DTK!S$6,0))=FALSE,VLOOKUP($A18,DSSV!$A$7:$R$63790,IN_DTK!S$6,0),"")</f>
        <v>#REF!</v>
      </c>
      <c r="T18" s="74" t="e">
        <f t="shared" si="0"/>
        <v>#REF!</v>
      </c>
      <c r="U18" s="74" t="e">
        <f t="shared" si="1"/>
        <v>#REF!</v>
      </c>
    </row>
    <row r="19" spans="1:21" s="74" customFormat="1" ht="20.25" customHeight="1">
      <c r="A19" s="72">
        <v>10</v>
      </c>
      <c r="B19" s="96">
        <f>--SUBTOTAL(2,C$7:C19)</f>
        <v>0</v>
      </c>
      <c r="C19" s="75" t="e">
        <f>IF(ISNA(VLOOKUP($A19,DSSV!$A$7:$R$63790,IN_DTK!C$6,0))=FALSE,VLOOKUP($A19,DSSV!$A$7:$R$63790,IN_DTK!C$6,0),"")</f>
        <v>#REF!</v>
      </c>
      <c r="D19" s="99" t="e">
        <f>IF(ISNA(VLOOKUP($A19,DSSV!$A$7:$R$63790,IN_DTK!D$6,0))=FALSE,VLOOKUP($A19,DSSV!$A$7:$R$63790,IN_DTK!D$6,0),"")</f>
        <v>#REF!</v>
      </c>
      <c r="E19" s="100" t="e">
        <f>IF(ISNA(VLOOKUP($A19,DSSV!$A$7:$R$63790,IN_DTK!E$6,0))=FALSE,VLOOKUP($A19,DSSV!$A$7:$R$63790,IN_DTK!E$6,0),"")</f>
        <v>#REF!</v>
      </c>
      <c r="F19" s="105" t="e">
        <f>IF(ISNA(VLOOKUP($A19,DSSV!$A$7:$R$63790,IN_DTK!F$6,0))=FALSE,VLOOKUP($A19,DSSV!$A$7:$R$63790,IN_DTK!F$6,0),"")</f>
        <v>#REF!</v>
      </c>
      <c r="G19" s="105" t="e">
        <f>IF(ISNA(VLOOKUP($A19,DSSV!$A$7:$R$63790,IN_DTK!G$6,0))=FALSE,VLOOKUP($A19,DSSV!$A$7:$R$63790,IN_DTK!G$6,0),"")</f>
        <v>#REF!</v>
      </c>
      <c r="H19" s="101">
        <f>IF(ISNA(VLOOKUP($A19,DSSV!$A$7:$R$63790,IN_DTK!H$6,0))=FALSE,IF(H$9&lt;&gt;0,VLOOKUP($A19,DSSV!$A$7:$R$63790,IN_DTK!H$6,0),""),"")</f>
        <v>0</v>
      </c>
      <c r="I19" s="101">
        <f>IF(ISNA(VLOOKUP($A19,DSSV!$A$7:$R$63790,IN_DTK!I$6,0))=FALSE,IF(I$9&lt;&gt;0,VLOOKUP($A19,DSSV!$A$7:$R$63790,IN_DTK!I$6,0),""),"")</f>
        <v>0</v>
      </c>
      <c r="J19" s="101">
        <f>IF(ISNA(VLOOKUP($A19,DSSV!$A$7:$R$63790,IN_DTK!J$6,0))=FALSE,IF(J$9&lt;&gt;0,VLOOKUP($A19,DSSV!$A$7:$R$63790,IN_DTK!J$6,0),""),"")</f>
        <v>0</v>
      </c>
      <c r="K19" s="101">
        <f>IF(ISNA(VLOOKUP($A19,DSSV!$A$7:$R$63790,IN_DTK!K$6,0))=FALSE,IF(K$9&lt;&gt;0,VLOOKUP($A19,DSSV!$A$7:$R$63790,IN_DTK!K$6,0),""),"")</f>
        <v>0</v>
      </c>
      <c r="L19" s="101">
        <f>IF(ISNA(VLOOKUP($A19,DSSV!$A$7:$R$63790,IN_DTK!L$6,0))=FALSE,IF(L$9&lt;&gt;0,VLOOKUP($A19,DSSV!$A$7:$R$63790,IN_DTK!L$6,0),""),"")</f>
        <v>0</v>
      </c>
      <c r="M19" s="101">
        <f>IF(ISNA(VLOOKUP($A19,DSSV!$A$7:$R$63790,IN_DTK!M$6,0))=FALSE,IF(M$9&lt;&gt;0,VLOOKUP($A19,DSSV!$A$7:$R$63790,IN_DTK!M$6,0),""),"")</f>
        <v>0</v>
      </c>
      <c r="N19" s="101">
        <f>IF(ISNA(VLOOKUP($A19,DSSV!$A$7:$R$63790,IN_DTK!N$6,0))=FALSE,IF(N$9&lt;&gt;0,VLOOKUP($A19,DSSV!$A$7:$R$63790,IN_DTK!N$6,0),""),"")</f>
        <v>0</v>
      </c>
      <c r="O19" s="101">
        <f>IF(ISNA(VLOOKUP($A19,DSSV!$A$7:$R$63790,IN_DTK!O$6,0))=FALSE,IF(O$9&lt;&gt;0,VLOOKUP($A19,DSSV!$A$7:$R$63790,IN_DTK!O$6,0),""),"")</f>
        <v>0</v>
      </c>
      <c r="P19" s="101">
        <f>IF(ISNA(VLOOKUP($A19,DSSV!$A$7:$R$63790,IN_DTK!P$6,0))=FALSE,IF(P$9&lt;&gt;0,VLOOKUP($A19,DSSV!$A$7:$R$63790,IN_DTK!P$6,0),""),"")</f>
        <v>0</v>
      </c>
      <c r="Q19" s="102">
        <f>IF(ISNA(VLOOKUP($A19,DSSV!$A$7:$R$63790,IN_DTK!Q$6,0))=FALSE,VLOOKUP($A19,DSSV!$A$7:$R$63790,IN_DTK!Q$6,0),"")</f>
        <v>0</v>
      </c>
      <c r="R19" s="93" t="str">
        <f>IF(ISNA(VLOOKUP($A19,DSSV!$A$7:$R$63790,IN_DTK!R$6,0))=FALSE,VLOOKUP($A19,DSSV!$A$7:$R$63790,IN_DTK!R$6,0),"")</f>
        <v>Không</v>
      </c>
      <c r="S19" s="103" t="e">
        <f>IF(ISNA(VLOOKUP($A19,DSSV!$A$7:$R$63790,IN_DTK!S$6,0))=FALSE,VLOOKUP($A19,DSSV!$A$7:$R$63790,IN_DTK!S$6,0),"")</f>
        <v>#REF!</v>
      </c>
      <c r="T19" s="74" t="e">
        <f t="shared" si="0"/>
        <v>#REF!</v>
      </c>
      <c r="U19" s="74" t="e">
        <f t="shared" si="1"/>
        <v>#REF!</v>
      </c>
    </row>
    <row r="20" spans="1:21" s="74" customFormat="1" ht="20.25" customHeight="1">
      <c r="A20" s="72">
        <v>11</v>
      </c>
      <c r="B20" s="96">
        <f>--SUBTOTAL(2,C$7:C20)</f>
        <v>0</v>
      </c>
      <c r="C20" s="75" t="e">
        <f>IF(ISNA(VLOOKUP($A20,DSSV!$A$7:$R$63790,IN_DTK!C$6,0))=FALSE,VLOOKUP($A20,DSSV!$A$7:$R$63790,IN_DTK!C$6,0),"")</f>
        <v>#REF!</v>
      </c>
      <c r="D20" s="99" t="e">
        <f>IF(ISNA(VLOOKUP($A20,DSSV!$A$7:$R$63790,IN_DTK!D$6,0))=FALSE,VLOOKUP($A20,DSSV!$A$7:$R$63790,IN_DTK!D$6,0),"")</f>
        <v>#REF!</v>
      </c>
      <c r="E20" s="100" t="e">
        <f>IF(ISNA(VLOOKUP($A20,DSSV!$A$7:$R$63790,IN_DTK!E$6,0))=FALSE,VLOOKUP($A20,DSSV!$A$7:$R$63790,IN_DTK!E$6,0),"")</f>
        <v>#REF!</v>
      </c>
      <c r="F20" s="105" t="e">
        <f>IF(ISNA(VLOOKUP($A20,DSSV!$A$7:$R$63790,IN_DTK!F$6,0))=FALSE,VLOOKUP($A20,DSSV!$A$7:$R$63790,IN_DTK!F$6,0),"")</f>
        <v>#REF!</v>
      </c>
      <c r="G20" s="105" t="e">
        <f>IF(ISNA(VLOOKUP($A20,DSSV!$A$7:$R$63790,IN_DTK!G$6,0))=FALSE,VLOOKUP($A20,DSSV!$A$7:$R$63790,IN_DTK!G$6,0),"")</f>
        <v>#REF!</v>
      </c>
      <c r="H20" s="101">
        <f>IF(ISNA(VLOOKUP($A20,DSSV!$A$7:$R$63790,IN_DTK!H$6,0))=FALSE,IF(H$9&lt;&gt;0,VLOOKUP($A20,DSSV!$A$7:$R$63790,IN_DTK!H$6,0),""),"")</f>
        <v>0</v>
      </c>
      <c r="I20" s="101">
        <f>IF(ISNA(VLOOKUP($A20,DSSV!$A$7:$R$63790,IN_DTK!I$6,0))=FALSE,IF(I$9&lt;&gt;0,VLOOKUP($A20,DSSV!$A$7:$R$63790,IN_DTK!I$6,0),""),"")</f>
        <v>0</v>
      </c>
      <c r="J20" s="101">
        <f>IF(ISNA(VLOOKUP($A20,DSSV!$A$7:$R$63790,IN_DTK!J$6,0))=FALSE,IF(J$9&lt;&gt;0,VLOOKUP($A20,DSSV!$A$7:$R$63790,IN_DTK!J$6,0),""),"")</f>
        <v>0</v>
      </c>
      <c r="K20" s="101">
        <f>IF(ISNA(VLOOKUP($A20,DSSV!$A$7:$R$63790,IN_DTK!K$6,0))=FALSE,IF(K$9&lt;&gt;0,VLOOKUP($A20,DSSV!$A$7:$R$63790,IN_DTK!K$6,0),""),"")</f>
        <v>0</v>
      </c>
      <c r="L20" s="101">
        <f>IF(ISNA(VLOOKUP($A20,DSSV!$A$7:$R$63790,IN_DTK!L$6,0))=FALSE,IF(L$9&lt;&gt;0,VLOOKUP($A20,DSSV!$A$7:$R$63790,IN_DTK!L$6,0),""),"")</f>
        <v>0</v>
      </c>
      <c r="M20" s="101">
        <f>IF(ISNA(VLOOKUP($A20,DSSV!$A$7:$R$63790,IN_DTK!M$6,0))=FALSE,IF(M$9&lt;&gt;0,VLOOKUP($A20,DSSV!$A$7:$R$63790,IN_DTK!M$6,0),""),"")</f>
        <v>0</v>
      </c>
      <c r="N20" s="101">
        <f>IF(ISNA(VLOOKUP($A20,DSSV!$A$7:$R$63790,IN_DTK!N$6,0))=FALSE,IF(N$9&lt;&gt;0,VLOOKUP($A20,DSSV!$A$7:$R$63790,IN_DTK!N$6,0),""),"")</f>
        <v>0</v>
      </c>
      <c r="O20" s="101">
        <f>IF(ISNA(VLOOKUP($A20,DSSV!$A$7:$R$63790,IN_DTK!O$6,0))=FALSE,IF(O$9&lt;&gt;0,VLOOKUP($A20,DSSV!$A$7:$R$63790,IN_DTK!O$6,0),""),"")</f>
        <v>0</v>
      </c>
      <c r="P20" s="101">
        <f>IF(ISNA(VLOOKUP($A20,DSSV!$A$7:$R$63790,IN_DTK!P$6,0))=FALSE,IF(P$9&lt;&gt;0,VLOOKUP($A20,DSSV!$A$7:$R$63790,IN_DTK!P$6,0),""),"")</f>
        <v>0</v>
      </c>
      <c r="Q20" s="102">
        <f>IF(ISNA(VLOOKUP($A20,DSSV!$A$7:$R$63790,IN_DTK!Q$6,0))=FALSE,VLOOKUP($A20,DSSV!$A$7:$R$63790,IN_DTK!Q$6,0),"")</f>
        <v>0</v>
      </c>
      <c r="R20" s="93" t="str">
        <f>IF(ISNA(VLOOKUP($A20,DSSV!$A$7:$R$63790,IN_DTK!R$6,0))=FALSE,VLOOKUP($A20,DSSV!$A$7:$R$63790,IN_DTK!R$6,0),"")</f>
        <v>Không</v>
      </c>
      <c r="S20" s="103" t="e">
        <f>IF(ISNA(VLOOKUP($A20,DSSV!$A$7:$R$63790,IN_DTK!S$6,0))=FALSE,VLOOKUP($A20,DSSV!$A$7:$R$63790,IN_DTK!S$6,0),"")</f>
        <v>#REF!</v>
      </c>
      <c r="T20" s="74" t="e">
        <f t="shared" si="0"/>
        <v>#REF!</v>
      </c>
      <c r="U20" s="74" t="e">
        <f t="shared" si="1"/>
        <v>#REF!</v>
      </c>
    </row>
    <row r="21" spans="1:21" s="74" customFormat="1" ht="20.25" customHeight="1">
      <c r="A21" s="72">
        <v>12</v>
      </c>
      <c r="B21" s="96">
        <f>--SUBTOTAL(2,C$7:C21)</f>
        <v>0</v>
      </c>
      <c r="C21" s="75" t="e">
        <f>IF(ISNA(VLOOKUP($A21,DSSV!$A$7:$R$63790,IN_DTK!C$6,0))=FALSE,VLOOKUP($A21,DSSV!$A$7:$R$63790,IN_DTK!C$6,0),"")</f>
        <v>#REF!</v>
      </c>
      <c r="D21" s="99" t="e">
        <f>IF(ISNA(VLOOKUP($A21,DSSV!$A$7:$R$63790,IN_DTK!D$6,0))=FALSE,VLOOKUP($A21,DSSV!$A$7:$R$63790,IN_DTK!D$6,0),"")</f>
        <v>#REF!</v>
      </c>
      <c r="E21" s="100" t="e">
        <f>IF(ISNA(VLOOKUP($A21,DSSV!$A$7:$R$63790,IN_DTK!E$6,0))=FALSE,VLOOKUP($A21,DSSV!$A$7:$R$63790,IN_DTK!E$6,0),"")</f>
        <v>#REF!</v>
      </c>
      <c r="F21" s="105" t="e">
        <f>IF(ISNA(VLOOKUP($A21,DSSV!$A$7:$R$63790,IN_DTK!F$6,0))=FALSE,VLOOKUP($A21,DSSV!$A$7:$R$63790,IN_DTK!F$6,0),"")</f>
        <v>#REF!</v>
      </c>
      <c r="G21" s="105" t="e">
        <f>IF(ISNA(VLOOKUP($A21,DSSV!$A$7:$R$63790,IN_DTK!G$6,0))=FALSE,VLOOKUP($A21,DSSV!$A$7:$R$63790,IN_DTK!G$6,0),"")</f>
        <v>#REF!</v>
      </c>
      <c r="H21" s="101">
        <f>IF(ISNA(VLOOKUP($A21,DSSV!$A$7:$R$63790,IN_DTK!H$6,0))=FALSE,IF(H$9&lt;&gt;0,VLOOKUP($A21,DSSV!$A$7:$R$63790,IN_DTK!H$6,0),""),"")</f>
        <v>0</v>
      </c>
      <c r="I21" s="101">
        <f>IF(ISNA(VLOOKUP($A21,DSSV!$A$7:$R$63790,IN_DTK!I$6,0))=FALSE,IF(I$9&lt;&gt;0,VLOOKUP($A21,DSSV!$A$7:$R$63790,IN_DTK!I$6,0),""),"")</f>
        <v>0</v>
      </c>
      <c r="J21" s="101">
        <f>IF(ISNA(VLOOKUP($A21,DSSV!$A$7:$R$63790,IN_DTK!J$6,0))=FALSE,IF(J$9&lt;&gt;0,VLOOKUP($A21,DSSV!$A$7:$R$63790,IN_DTK!J$6,0),""),"")</f>
        <v>0</v>
      </c>
      <c r="K21" s="101">
        <f>IF(ISNA(VLOOKUP($A21,DSSV!$A$7:$R$63790,IN_DTK!K$6,0))=FALSE,IF(K$9&lt;&gt;0,VLOOKUP($A21,DSSV!$A$7:$R$63790,IN_DTK!K$6,0),""),"")</f>
        <v>0</v>
      </c>
      <c r="L21" s="101">
        <f>IF(ISNA(VLOOKUP($A21,DSSV!$A$7:$R$63790,IN_DTK!L$6,0))=FALSE,IF(L$9&lt;&gt;0,VLOOKUP($A21,DSSV!$A$7:$R$63790,IN_DTK!L$6,0),""),"")</f>
        <v>0</v>
      </c>
      <c r="M21" s="101">
        <f>IF(ISNA(VLOOKUP($A21,DSSV!$A$7:$R$63790,IN_DTK!M$6,0))=FALSE,IF(M$9&lt;&gt;0,VLOOKUP($A21,DSSV!$A$7:$R$63790,IN_DTK!M$6,0),""),"")</f>
        <v>0</v>
      </c>
      <c r="N21" s="101">
        <f>IF(ISNA(VLOOKUP($A21,DSSV!$A$7:$R$63790,IN_DTK!N$6,0))=FALSE,IF(N$9&lt;&gt;0,VLOOKUP($A21,DSSV!$A$7:$R$63790,IN_DTK!N$6,0),""),"")</f>
        <v>0</v>
      </c>
      <c r="O21" s="101">
        <f>IF(ISNA(VLOOKUP($A21,DSSV!$A$7:$R$63790,IN_DTK!O$6,0))=FALSE,IF(O$9&lt;&gt;0,VLOOKUP($A21,DSSV!$A$7:$R$63790,IN_DTK!O$6,0),""),"")</f>
        <v>0</v>
      </c>
      <c r="P21" s="101">
        <f>IF(ISNA(VLOOKUP($A21,DSSV!$A$7:$R$63790,IN_DTK!P$6,0))=FALSE,IF(P$9&lt;&gt;0,VLOOKUP($A21,DSSV!$A$7:$R$63790,IN_DTK!P$6,0),""),"")</f>
        <v>0</v>
      </c>
      <c r="Q21" s="102">
        <f>IF(ISNA(VLOOKUP($A21,DSSV!$A$7:$R$63790,IN_DTK!Q$6,0))=FALSE,VLOOKUP($A21,DSSV!$A$7:$R$63790,IN_DTK!Q$6,0),"")</f>
        <v>0</v>
      </c>
      <c r="R21" s="93" t="str">
        <f>IF(ISNA(VLOOKUP($A21,DSSV!$A$7:$R$63790,IN_DTK!R$6,0))=FALSE,VLOOKUP($A21,DSSV!$A$7:$R$63790,IN_DTK!R$6,0),"")</f>
        <v>Không</v>
      </c>
      <c r="S21" s="103" t="e">
        <f>IF(ISNA(VLOOKUP($A21,DSSV!$A$7:$R$63790,IN_DTK!S$6,0))=FALSE,VLOOKUP($A21,DSSV!$A$7:$R$63790,IN_DTK!S$6,0),"")</f>
        <v>#REF!</v>
      </c>
      <c r="T21" s="74" t="e">
        <f t="shared" si="0"/>
        <v>#REF!</v>
      </c>
      <c r="U21" s="74" t="e">
        <f t="shared" si="1"/>
        <v>#REF!</v>
      </c>
    </row>
    <row r="22" spans="1:21" s="74" customFormat="1" ht="20.25" customHeight="1">
      <c r="A22" s="72">
        <v>13</v>
      </c>
      <c r="B22" s="96">
        <f>--SUBTOTAL(2,C$7:C22)</f>
        <v>0</v>
      </c>
      <c r="C22" s="75" t="e">
        <f>IF(ISNA(VLOOKUP($A22,DSSV!$A$7:$R$63790,IN_DTK!C$6,0))=FALSE,VLOOKUP($A22,DSSV!$A$7:$R$63790,IN_DTK!C$6,0),"")</f>
        <v>#REF!</v>
      </c>
      <c r="D22" s="99" t="e">
        <f>IF(ISNA(VLOOKUP($A22,DSSV!$A$7:$R$63790,IN_DTK!D$6,0))=FALSE,VLOOKUP($A22,DSSV!$A$7:$R$63790,IN_DTK!D$6,0),"")</f>
        <v>#REF!</v>
      </c>
      <c r="E22" s="100" t="e">
        <f>IF(ISNA(VLOOKUP($A22,DSSV!$A$7:$R$63790,IN_DTK!E$6,0))=FALSE,VLOOKUP($A22,DSSV!$A$7:$R$63790,IN_DTK!E$6,0),"")</f>
        <v>#REF!</v>
      </c>
      <c r="F22" s="105" t="e">
        <f>IF(ISNA(VLOOKUP($A22,DSSV!$A$7:$R$63790,IN_DTK!F$6,0))=FALSE,VLOOKUP($A22,DSSV!$A$7:$R$63790,IN_DTK!F$6,0),"")</f>
        <v>#REF!</v>
      </c>
      <c r="G22" s="105" t="e">
        <f>IF(ISNA(VLOOKUP($A22,DSSV!$A$7:$R$63790,IN_DTK!G$6,0))=FALSE,VLOOKUP($A22,DSSV!$A$7:$R$63790,IN_DTK!G$6,0),"")</f>
        <v>#REF!</v>
      </c>
      <c r="H22" s="101">
        <f>IF(ISNA(VLOOKUP($A22,DSSV!$A$7:$R$63790,IN_DTK!H$6,0))=FALSE,IF(H$9&lt;&gt;0,VLOOKUP($A22,DSSV!$A$7:$R$63790,IN_DTK!H$6,0),""),"")</f>
        <v>0</v>
      </c>
      <c r="I22" s="101">
        <f>IF(ISNA(VLOOKUP($A22,DSSV!$A$7:$R$63790,IN_DTK!I$6,0))=FALSE,IF(I$9&lt;&gt;0,VLOOKUP($A22,DSSV!$A$7:$R$63790,IN_DTK!I$6,0),""),"")</f>
        <v>0</v>
      </c>
      <c r="J22" s="101">
        <f>IF(ISNA(VLOOKUP($A22,DSSV!$A$7:$R$63790,IN_DTK!J$6,0))=FALSE,IF(J$9&lt;&gt;0,VLOOKUP($A22,DSSV!$A$7:$R$63790,IN_DTK!J$6,0),""),"")</f>
        <v>0</v>
      </c>
      <c r="K22" s="101">
        <f>IF(ISNA(VLOOKUP($A22,DSSV!$A$7:$R$63790,IN_DTK!K$6,0))=FALSE,IF(K$9&lt;&gt;0,VLOOKUP($A22,DSSV!$A$7:$R$63790,IN_DTK!K$6,0),""),"")</f>
        <v>0</v>
      </c>
      <c r="L22" s="101">
        <f>IF(ISNA(VLOOKUP($A22,DSSV!$A$7:$R$63790,IN_DTK!L$6,0))=FALSE,IF(L$9&lt;&gt;0,VLOOKUP($A22,DSSV!$A$7:$R$63790,IN_DTK!L$6,0),""),"")</f>
        <v>0</v>
      </c>
      <c r="M22" s="101">
        <f>IF(ISNA(VLOOKUP($A22,DSSV!$A$7:$R$63790,IN_DTK!M$6,0))=FALSE,IF(M$9&lt;&gt;0,VLOOKUP($A22,DSSV!$A$7:$R$63790,IN_DTK!M$6,0),""),"")</f>
        <v>0</v>
      </c>
      <c r="N22" s="101">
        <f>IF(ISNA(VLOOKUP($A22,DSSV!$A$7:$R$63790,IN_DTK!N$6,0))=FALSE,IF(N$9&lt;&gt;0,VLOOKUP($A22,DSSV!$A$7:$R$63790,IN_DTK!N$6,0),""),"")</f>
        <v>0</v>
      </c>
      <c r="O22" s="101">
        <f>IF(ISNA(VLOOKUP($A22,DSSV!$A$7:$R$63790,IN_DTK!O$6,0))=FALSE,IF(O$9&lt;&gt;0,VLOOKUP($A22,DSSV!$A$7:$R$63790,IN_DTK!O$6,0),""),"")</f>
        <v>0</v>
      </c>
      <c r="P22" s="101">
        <f>IF(ISNA(VLOOKUP($A22,DSSV!$A$7:$R$63790,IN_DTK!P$6,0))=FALSE,IF(P$9&lt;&gt;0,VLOOKUP($A22,DSSV!$A$7:$R$63790,IN_DTK!P$6,0),""),"")</f>
        <v>0</v>
      </c>
      <c r="Q22" s="102">
        <f>IF(ISNA(VLOOKUP($A22,DSSV!$A$7:$R$63790,IN_DTK!Q$6,0))=FALSE,VLOOKUP($A22,DSSV!$A$7:$R$63790,IN_DTK!Q$6,0),"")</f>
        <v>0</v>
      </c>
      <c r="R22" s="93" t="str">
        <f>IF(ISNA(VLOOKUP($A22,DSSV!$A$7:$R$63790,IN_DTK!R$6,0))=FALSE,VLOOKUP($A22,DSSV!$A$7:$R$63790,IN_DTK!R$6,0),"")</f>
        <v>Không</v>
      </c>
      <c r="S22" s="103" t="e">
        <f>IF(ISNA(VLOOKUP($A22,DSSV!$A$7:$R$63790,IN_DTK!S$6,0))=FALSE,VLOOKUP($A22,DSSV!$A$7:$R$63790,IN_DTK!S$6,0),"")</f>
        <v>#REF!</v>
      </c>
      <c r="T22" s="74" t="e">
        <f t="shared" si="0"/>
        <v>#REF!</v>
      </c>
      <c r="U22" s="74" t="e">
        <f t="shared" si="1"/>
        <v>#REF!</v>
      </c>
    </row>
    <row r="23" spans="1:21" s="74" customFormat="1" ht="20.25" customHeight="1">
      <c r="A23" s="72">
        <v>14</v>
      </c>
      <c r="B23" s="96">
        <f>--SUBTOTAL(2,C$7:C23)</f>
        <v>0</v>
      </c>
      <c r="C23" s="75" t="e">
        <f>IF(ISNA(VLOOKUP($A23,DSSV!$A$7:$R$63790,IN_DTK!C$6,0))=FALSE,VLOOKUP($A23,DSSV!$A$7:$R$63790,IN_DTK!C$6,0),"")</f>
        <v>#REF!</v>
      </c>
      <c r="D23" s="99" t="e">
        <f>IF(ISNA(VLOOKUP($A23,DSSV!$A$7:$R$63790,IN_DTK!D$6,0))=FALSE,VLOOKUP($A23,DSSV!$A$7:$R$63790,IN_DTK!D$6,0),"")</f>
        <v>#REF!</v>
      </c>
      <c r="E23" s="100" t="e">
        <f>IF(ISNA(VLOOKUP($A23,DSSV!$A$7:$R$63790,IN_DTK!E$6,0))=FALSE,VLOOKUP($A23,DSSV!$A$7:$R$63790,IN_DTK!E$6,0),"")</f>
        <v>#REF!</v>
      </c>
      <c r="F23" s="105" t="e">
        <f>IF(ISNA(VLOOKUP($A23,DSSV!$A$7:$R$63790,IN_DTK!F$6,0))=FALSE,VLOOKUP($A23,DSSV!$A$7:$R$63790,IN_DTK!F$6,0),"")</f>
        <v>#REF!</v>
      </c>
      <c r="G23" s="105" t="e">
        <f>IF(ISNA(VLOOKUP($A23,DSSV!$A$7:$R$63790,IN_DTK!G$6,0))=FALSE,VLOOKUP($A23,DSSV!$A$7:$R$63790,IN_DTK!G$6,0),"")</f>
        <v>#REF!</v>
      </c>
      <c r="H23" s="101">
        <f>IF(ISNA(VLOOKUP($A23,DSSV!$A$7:$R$63790,IN_DTK!H$6,0))=FALSE,IF(H$9&lt;&gt;0,VLOOKUP($A23,DSSV!$A$7:$R$63790,IN_DTK!H$6,0),""),"")</f>
        <v>0</v>
      </c>
      <c r="I23" s="101">
        <f>IF(ISNA(VLOOKUP($A23,DSSV!$A$7:$R$63790,IN_DTK!I$6,0))=FALSE,IF(I$9&lt;&gt;0,VLOOKUP($A23,DSSV!$A$7:$R$63790,IN_DTK!I$6,0),""),"")</f>
        <v>0</v>
      </c>
      <c r="J23" s="101">
        <f>IF(ISNA(VLOOKUP($A23,DSSV!$A$7:$R$63790,IN_DTK!J$6,0))=FALSE,IF(J$9&lt;&gt;0,VLOOKUP($A23,DSSV!$A$7:$R$63790,IN_DTK!J$6,0),""),"")</f>
        <v>0</v>
      </c>
      <c r="K23" s="101">
        <f>IF(ISNA(VLOOKUP($A23,DSSV!$A$7:$R$63790,IN_DTK!K$6,0))=FALSE,IF(K$9&lt;&gt;0,VLOOKUP($A23,DSSV!$A$7:$R$63790,IN_DTK!K$6,0),""),"")</f>
        <v>0</v>
      </c>
      <c r="L23" s="101">
        <f>IF(ISNA(VLOOKUP($A23,DSSV!$A$7:$R$63790,IN_DTK!L$6,0))=FALSE,IF(L$9&lt;&gt;0,VLOOKUP($A23,DSSV!$A$7:$R$63790,IN_DTK!L$6,0),""),"")</f>
        <v>0</v>
      </c>
      <c r="M23" s="101">
        <f>IF(ISNA(VLOOKUP($A23,DSSV!$A$7:$R$63790,IN_DTK!M$6,0))=FALSE,IF(M$9&lt;&gt;0,VLOOKUP($A23,DSSV!$A$7:$R$63790,IN_DTK!M$6,0),""),"")</f>
        <v>0</v>
      </c>
      <c r="N23" s="101">
        <f>IF(ISNA(VLOOKUP($A23,DSSV!$A$7:$R$63790,IN_DTK!N$6,0))=FALSE,IF(N$9&lt;&gt;0,VLOOKUP($A23,DSSV!$A$7:$R$63790,IN_DTK!N$6,0),""),"")</f>
        <v>0</v>
      </c>
      <c r="O23" s="101">
        <f>IF(ISNA(VLOOKUP($A23,DSSV!$A$7:$R$63790,IN_DTK!O$6,0))=FALSE,IF(O$9&lt;&gt;0,VLOOKUP($A23,DSSV!$A$7:$R$63790,IN_DTK!O$6,0),""),"")</f>
        <v>0</v>
      </c>
      <c r="P23" s="101">
        <f>IF(ISNA(VLOOKUP($A23,DSSV!$A$7:$R$63790,IN_DTK!P$6,0))=FALSE,IF(P$9&lt;&gt;0,VLOOKUP($A23,DSSV!$A$7:$R$63790,IN_DTK!P$6,0),""),"")</f>
        <v>0</v>
      </c>
      <c r="Q23" s="102">
        <f>IF(ISNA(VLOOKUP($A23,DSSV!$A$7:$R$63790,IN_DTK!Q$6,0))=FALSE,VLOOKUP($A23,DSSV!$A$7:$R$63790,IN_DTK!Q$6,0),"")</f>
        <v>0</v>
      </c>
      <c r="R23" s="93" t="str">
        <f>IF(ISNA(VLOOKUP($A23,DSSV!$A$7:$R$63790,IN_DTK!R$6,0))=FALSE,VLOOKUP($A23,DSSV!$A$7:$R$63790,IN_DTK!R$6,0),"")</f>
        <v>Không</v>
      </c>
      <c r="S23" s="103" t="e">
        <f>IF(ISNA(VLOOKUP($A23,DSSV!$A$7:$R$63790,IN_DTK!S$6,0))=FALSE,VLOOKUP($A23,DSSV!$A$7:$R$63790,IN_DTK!S$6,0),"")</f>
        <v>#REF!</v>
      </c>
      <c r="T23" s="74" t="e">
        <f t="shared" si="0"/>
        <v>#REF!</v>
      </c>
      <c r="U23" s="74" t="e">
        <f t="shared" si="1"/>
        <v>#REF!</v>
      </c>
    </row>
    <row r="24" spans="1:21" s="74" customFormat="1" ht="20.25" customHeight="1">
      <c r="A24" s="72">
        <v>15</v>
      </c>
      <c r="B24" s="96">
        <f>--SUBTOTAL(2,C$7:C24)</f>
        <v>0</v>
      </c>
      <c r="C24" s="75" t="e">
        <f>IF(ISNA(VLOOKUP($A24,DSSV!$A$7:$R$63790,IN_DTK!C$6,0))=FALSE,VLOOKUP($A24,DSSV!$A$7:$R$63790,IN_DTK!C$6,0),"")</f>
        <v>#REF!</v>
      </c>
      <c r="D24" s="99" t="e">
        <f>IF(ISNA(VLOOKUP($A24,DSSV!$A$7:$R$63790,IN_DTK!D$6,0))=FALSE,VLOOKUP($A24,DSSV!$A$7:$R$63790,IN_DTK!D$6,0),"")</f>
        <v>#REF!</v>
      </c>
      <c r="E24" s="100" t="e">
        <f>IF(ISNA(VLOOKUP($A24,DSSV!$A$7:$R$63790,IN_DTK!E$6,0))=FALSE,VLOOKUP($A24,DSSV!$A$7:$R$63790,IN_DTK!E$6,0),"")</f>
        <v>#REF!</v>
      </c>
      <c r="F24" s="105" t="e">
        <f>IF(ISNA(VLOOKUP($A24,DSSV!$A$7:$R$63790,IN_DTK!F$6,0))=FALSE,VLOOKUP($A24,DSSV!$A$7:$R$63790,IN_DTK!F$6,0),"")</f>
        <v>#REF!</v>
      </c>
      <c r="G24" s="105" t="e">
        <f>IF(ISNA(VLOOKUP($A24,DSSV!$A$7:$R$63790,IN_DTK!G$6,0))=FALSE,VLOOKUP($A24,DSSV!$A$7:$R$63790,IN_DTK!G$6,0),"")</f>
        <v>#REF!</v>
      </c>
      <c r="H24" s="101">
        <f>IF(ISNA(VLOOKUP($A24,DSSV!$A$7:$R$63790,IN_DTK!H$6,0))=FALSE,IF(H$9&lt;&gt;0,VLOOKUP($A24,DSSV!$A$7:$R$63790,IN_DTK!H$6,0),""),"")</f>
        <v>0</v>
      </c>
      <c r="I24" s="101">
        <f>IF(ISNA(VLOOKUP($A24,DSSV!$A$7:$R$63790,IN_DTK!I$6,0))=FALSE,IF(I$9&lt;&gt;0,VLOOKUP($A24,DSSV!$A$7:$R$63790,IN_DTK!I$6,0),""),"")</f>
        <v>0</v>
      </c>
      <c r="J24" s="101">
        <f>IF(ISNA(VLOOKUP($A24,DSSV!$A$7:$R$63790,IN_DTK!J$6,0))=FALSE,IF(J$9&lt;&gt;0,VLOOKUP($A24,DSSV!$A$7:$R$63790,IN_DTK!J$6,0),""),"")</f>
        <v>0</v>
      </c>
      <c r="K24" s="101">
        <f>IF(ISNA(VLOOKUP($A24,DSSV!$A$7:$R$63790,IN_DTK!K$6,0))=FALSE,IF(K$9&lt;&gt;0,VLOOKUP($A24,DSSV!$A$7:$R$63790,IN_DTK!K$6,0),""),"")</f>
        <v>0</v>
      </c>
      <c r="L24" s="101">
        <f>IF(ISNA(VLOOKUP($A24,DSSV!$A$7:$R$63790,IN_DTK!L$6,0))=FALSE,IF(L$9&lt;&gt;0,VLOOKUP($A24,DSSV!$A$7:$R$63790,IN_DTK!L$6,0),""),"")</f>
        <v>0</v>
      </c>
      <c r="M24" s="101">
        <f>IF(ISNA(VLOOKUP($A24,DSSV!$A$7:$R$63790,IN_DTK!M$6,0))=FALSE,IF(M$9&lt;&gt;0,VLOOKUP($A24,DSSV!$A$7:$R$63790,IN_DTK!M$6,0),""),"")</f>
        <v>0</v>
      </c>
      <c r="N24" s="101">
        <f>IF(ISNA(VLOOKUP($A24,DSSV!$A$7:$R$63790,IN_DTK!N$6,0))=FALSE,IF(N$9&lt;&gt;0,VLOOKUP($A24,DSSV!$A$7:$R$63790,IN_DTK!N$6,0),""),"")</f>
        <v>0</v>
      </c>
      <c r="O24" s="101">
        <f>IF(ISNA(VLOOKUP($A24,DSSV!$A$7:$R$63790,IN_DTK!O$6,0))=FALSE,IF(O$9&lt;&gt;0,VLOOKUP($A24,DSSV!$A$7:$R$63790,IN_DTK!O$6,0),""),"")</f>
        <v>0</v>
      </c>
      <c r="P24" s="101">
        <f>IF(ISNA(VLOOKUP($A24,DSSV!$A$7:$R$63790,IN_DTK!P$6,0))=FALSE,IF(P$9&lt;&gt;0,VLOOKUP($A24,DSSV!$A$7:$R$63790,IN_DTK!P$6,0),""),"")</f>
        <v>0</v>
      </c>
      <c r="Q24" s="102">
        <f>IF(ISNA(VLOOKUP($A24,DSSV!$A$7:$R$63790,IN_DTK!Q$6,0))=FALSE,VLOOKUP($A24,DSSV!$A$7:$R$63790,IN_DTK!Q$6,0),"")</f>
        <v>0</v>
      </c>
      <c r="R24" s="93" t="str">
        <f>IF(ISNA(VLOOKUP($A24,DSSV!$A$7:$R$63790,IN_DTK!R$6,0))=FALSE,VLOOKUP($A24,DSSV!$A$7:$R$63790,IN_DTK!R$6,0),"")</f>
        <v>Không</v>
      </c>
      <c r="S24" s="103" t="e">
        <f>IF(ISNA(VLOOKUP($A24,DSSV!$A$7:$R$63790,IN_DTK!S$6,0))=FALSE,VLOOKUP($A24,DSSV!$A$7:$R$63790,IN_DTK!S$6,0),"")</f>
        <v>#REF!</v>
      </c>
      <c r="T24" s="74" t="e">
        <f t="shared" si="0"/>
        <v>#REF!</v>
      </c>
      <c r="U24" s="74" t="e">
        <f t="shared" si="1"/>
        <v>#REF!</v>
      </c>
    </row>
    <row r="25" spans="1:21" s="74" customFormat="1" ht="20.25" customHeight="1">
      <c r="A25" s="72">
        <v>16</v>
      </c>
      <c r="B25" s="96">
        <f>--SUBTOTAL(2,C$7:C25)</f>
        <v>0</v>
      </c>
      <c r="C25" s="75" t="e">
        <f>IF(ISNA(VLOOKUP($A25,DSSV!$A$7:$R$63790,IN_DTK!C$6,0))=FALSE,VLOOKUP($A25,DSSV!$A$7:$R$63790,IN_DTK!C$6,0),"")</f>
        <v>#REF!</v>
      </c>
      <c r="D25" s="99" t="e">
        <f>IF(ISNA(VLOOKUP($A25,DSSV!$A$7:$R$63790,IN_DTK!D$6,0))=FALSE,VLOOKUP($A25,DSSV!$A$7:$R$63790,IN_DTK!D$6,0),"")</f>
        <v>#REF!</v>
      </c>
      <c r="E25" s="100" t="e">
        <f>IF(ISNA(VLOOKUP($A25,DSSV!$A$7:$R$63790,IN_DTK!E$6,0))=FALSE,VLOOKUP($A25,DSSV!$A$7:$R$63790,IN_DTK!E$6,0),"")</f>
        <v>#REF!</v>
      </c>
      <c r="F25" s="105" t="e">
        <f>IF(ISNA(VLOOKUP($A25,DSSV!$A$7:$R$63790,IN_DTK!F$6,0))=FALSE,VLOOKUP($A25,DSSV!$A$7:$R$63790,IN_DTK!F$6,0),"")</f>
        <v>#REF!</v>
      </c>
      <c r="G25" s="105" t="e">
        <f>IF(ISNA(VLOOKUP($A25,DSSV!$A$7:$R$63790,IN_DTK!G$6,0))=FALSE,VLOOKUP($A25,DSSV!$A$7:$R$63790,IN_DTK!G$6,0),"")</f>
        <v>#REF!</v>
      </c>
      <c r="H25" s="101">
        <f>IF(ISNA(VLOOKUP($A25,DSSV!$A$7:$R$63790,IN_DTK!H$6,0))=FALSE,IF(H$9&lt;&gt;0,VLOOKUP($A25,DSSV!$A$7:$R$63790,IN_DTK!H$6,0),""),"")</f>
        <v>0</v>
      </c>
      <c r="I25" s="101">
        <f>IF(ISNA(VLOOKUP($A25,DSSV!$A$7:$R$63790,IN_DTK!I$6,0))=FALSE,IF(I$9&lt;&gt;0,VLOOKUP($A25,DSSV!$A$7:$R$63790,IN_DTK!I$6,0),""),"")</f>
        <v>0</v>
      </c>
      <c r="J25" s="101">
        <f>IF(ISNA(VLOOKUP($A25,DSSV!$A$7:$R$63790,IN_DTK!J$6,0))=FALSE,IF(J$9&lt;&gt;0,VLOOKUP($A25,DSSV!$A$7:$R$63790,IN_DTK!J$6,0),""),"")</f>
        <v>0</v>
      </c>
      <c r="K25" s="101">
        <f>IF(ISNA(VLOOKUP($A25,DSSV!$A$7:$R$63790,IN_DTK!K$6,0))=FALSE,IF(K$9&lt;&gt;0,VLOOKUP($A25,DSSV!$A$7:$R$63790,IN_DTK!K$6,0),""),"")</f>
        <v>0</v>
      </c>
      <c r="L25" s="101">
        <f>IF(ISNA(VLOOKUP($A25,DSSV!$A$7:$R$63790,IN_DTK!L$6,0))=FALSE,IF(L$9&lt;&gt;0,VLOOKUP($A25,DSSV!$A$7:$R$63790,IN_DTK!L$6,0),""),"")</f>
        <v>0</v>
      </c>
      <c r="M25" s="101">
        <f>IF(ISNA(VLOOKUP($A25,DSSV!$A$7:$R$63790,IN_DTK!M$6,0))=FALSE,IF(M$9&lt;&gt;0,VLOOKUP($A25,DSSV!$A$7:$R$63790,IN_DTK!M$6,0),""),"")</f>
        <v>0</v>
      </c>
      <c r="N25" s="101">
        <f>IF(ISNA(VLOOKUP($A25,DSSV!$A$7:$R$63790,IN_DTK!N$6,0))=FALSE,IF(N$9&lt;&gt;0,VLOOKUP($A25,DSSV!$A$7:$R$63790,IN_DTK!N$6,0),""),"")</f>
        <v>0</v>
      </c>
      <c r="O25" s="101">
        <f>IF(ISNA(VLOOKUP($A25,DSSV!$A$7:$R$63790,IN_DTK!O$6,0))=FALSE,IF(O$9&lt;&gt;0,VLOOKUP($A25,DSSV!$A$7:$R$63790,IN_DTK!O$6,0),""),"")</f>
        <v>0</v>
      </c>
      <c r="P25" s="101">
        <f>IF(ISNA(VLOOKUP($A25,DSSV!$A$7:$R$63790,IN_DTK!P$6,0))=FALSE,IF(P$9&lt;&gt;0,VLOOKUP($A25,DSSV!$A$7:$R$63790,IN_DTK!P$6,0),""),"")</f>
        <v>0</v>
      </c>
      <c r="Q25" s="102">
        <f>IF(ISNA(VLOOKUP($A25,DSSV!$A$7:$R$63790,IN_DTK!Q$6,0))=FALSE,VLOOKUP($A25,DSSV!$A$7:$R$63790,IN_DTK!Q$6,0),"")</f>
        <v>0</v>
      </c>
      <c r="R25" s="93" t="str">
        <f>IF(ISNA(VLOOKUP($A25,DSSV!$A$7:$R$63790,IN_DTK!R$6,0))=FALSE,VLOOKUP($A25,DSSV!$A$7:$R$63790,IN_DTK!R$6,0),"")</f>
        <v>Không</v>
      </c>
      <c r="S25" s="103" t="e">
        <f>IF(ISNA(VLOOKUP($A25,DSSV!$A$7:$R$63790,IN_DTK!S$6,0))=FALSE,VLOOKUP($A25,DSSV!$A$7:$R$63790,IN_DTK!S$6,0),"")</f>
        <v>#REF!</v>
      </c>
      <c r="T25" s="74" t="e">
        <f t="shared" si="0"/>
        <v>#REF!</v>
      </c>
      <c r="U25" s="74" t="e">
        <f t="shared" si="1"/>
        <v>#REF!</v>
      </c>
    </row>
    <row r="26" spans="1:21" s="74" customFormat="1" ht="20.25" customHeight="1">
      <c r="A26" s="72">
        <v>17</v>
      </c>
      <c r="B26" s="96">
        <f>--SUBTOTAL(2,C$7:C26)</f>
        <v>0</v>
      </c>
      <c r="C26" s="75" t="e">
        <f>IF(ISNA(VLOOKUP($A26,DSSV!$A$7:$R$63790,IN_DTK!C$6,0))=FALSE,VLOOKUP($A26,DSSV!$A$7:$R$63790,IN_DTK!C$6,0),"")</f>
        <v>#REF!</v>
      </c>
      <c r="D26" s="99" t="e">
        <f>IF(ISNA(VLOOKUP($A26,DSSV!$A$7:$R$63790,IN_DTK!D$6,0))=FALSE,VLOOKUP($A26,DSSV!$A$7:$R$63790,IN_DTK!D$6,0),"")</f>
        <v>#REF!</v>
      </c>
      <c r="E26" s="100" t="e">
        <f>IF(ISNA(VLOOKUP($A26,DSSV!$A$7:$R$63790,IN_DTK!E$6,0))=FALSE,VLOOKUP($A26,DSSV!$A$7:$R$63790,IN_DTK!E$6,0),"")</f>
        <v>#REF!</v>
      </c>
      <c r="F26" s="105" t="e">
        <f>IF(ISNA(VLOOKUP($A26,DSSV!$A$7:$R$63790,IN_DTK!F$6,0))=FALSE,VLOOKUP($A26,DSSV!$A$7:$R$63790,IN_DTK!F$6,0),"")</f>
        <v>#REF!</v>
      </c>
      <c r="G26" s="105" t="e">
        <f>IF(ISNA(VLOOKUP($A26,DSSV!$A$7:$R$63790,IN_DTK!G$6,0))=FALSE,VLOOKUP($A26,DSSV!$A$7:$R$63790,IN_DTK!G$6,0),"")</f>
        <v>#REF!</v>
      </c>
      <c r="H26" s="101">
        <f>IF(ISNA(VLOOKUP($A26,DSSV!$A$7:$R$63790,IN_DTK!H$6,0))=FALSE,IF(H$9&lt;&gt;0,VLOOKUP($A26,DSSV!$A$7:$R$63790,IN_DTK!H$6,0),""),"")</f>
        <v>0</v>
      </c>
      <c r="I26" s="101">
        <f>IF(ISNA(VLOOKUP($A26,DSSV!$A$7:$R$63790,IN_DTK!I$6,0))=FALSE,IF(I$9&lt;&gt;0,VLOOKUP($A26,DSSV!$A$7:$R$63790,IN_DTK!I$6,0),""),"")</f>
        <v>0</v>
      </c>
      <c r="J26" s="101">
        <f>IF(ISNA(VLOOKUP($A26,DSSV!$A$7:$R$63790,IN_DTK!J$6,0))=FALSE,IF(J$9&lt;&gt;0,VLOOKUP($A26,DSSV!$A$7:$R$63790,IN_DTK!J$6,0),""),"")</f>
        <v>0</v>
      </c>
      <c r="K26" s="101">
        <f>IF(ISNA(VLOOKUP($A26,DSSV!$A$7:$R$63790,IN_DTK!K$6,0))=FALSE,IF(K$9&lt;&gt;0,VLOOKUP($A26,DSSV!$A$7:$R$63790,IN_DTK!K$6,0),""),"")</f>
        <v>0</v>
      </c>
      <c r="L26" s="101">
        <f>IF(ISNA(VLOOKUP($A26,DSSV!$A$7:$R$63790,IN_DTK!L$6,0))=FALSE,IF(L$9&lt;&gt;0,VLOOKUP($A26,DSSV!$A$7:$R$63790,IN_DTK!L$6,0),""),"")</f>
        <v>0</v>
      </c>
      <c r="M26" s="101">
        <f>IF(ISNA(VLOOKUP($A26,DSSV!$A$7:$R$63790,IN_DTK!M$6,0))=FALSE,IF(M$9&lt;&gt;0,VLOOKUP($A26,DSSV!$A$7:$R$63790,IN_DTK!M$6,0),""),"")</f>
        <v>0</v>
      </c>
      <c r="N26" s="101">
        <f>IF(ISNA(VLOOKUP($A26,DSSV!$A$7:$R$63790,IN_DTK!N$6,0))=FALSE,IF(N$9&lt;&gt;0,VLOOKUP($A26,DSSV!$A$7:$R$63790,IN_DTK!N$6,0),""),"")</f>
        <v>0</v>
      </c>
      <c r="O26" s="101">
        <f>IF(ISNA(VLOOKUP($A26,DSSV!$A$7:$R$63790,IN_DTK!O$6,0))=FALSE,IF(O$9&lt;&gt;0,VLOOKUP($A26,DSSV!$A$7:$R$63790,IN_DTK!O$6,0),""),"")</f>
        <v>0</v>
      </c>
      <c r="P26" s="101">
        <f>IF(ISNA(VLOOKUP($A26,DSSV!$A$7:$R$63790,IN_DTK!P$6,0))=FALSE,IF(P$9&lt;&gt;0,VLOOKUP($A26,DSSV!$A$7:$R$63790,IN_DTK!P$6,0),""),"")</f>
        <v>0</v>
      </c>
      <c r="Q26" s="102">
        <f>IF(ISNA(VLOOKUP($A26,DSSV!$A$7:$R$63790,IN_DTK!Q$6,0))=FALSE,VLOOKUP($A26,DSSV!$A$7:$R$63790,IN_DTK!Q$6,0),"")</f>
        <v>0</v>
      </c>
      <c r="R26" s="93" t="str">
        <f>IF(ISNA(VLOOKUP($A26,DSSV!$A$7:$R$63790,IN_DTK!R$6,0))=FALSE,VLOOKUP($A26,DSSV!$A$7:$R$63790,IN_DTK!R$6,0),"")</f>
        <v>Không</v>
      </c>
      <c r="S26" s="103" t="e">
        <f>IF(ISNA(VLOOKUP($A26,DSSV!$A$7:$R$63790,IN_DTK!S$6,0))=FALSE,VLOOKUP($A26,DSSV!$A$7:$R$63790,IN_DTK!S$6,0),"")</f>
        <v>#REF!</v>
      </c>
      <c r="T26" s="74" t="e">
        <f t="shared" si="0"/>
        <v>#REF!</v>
      </c>
      <c r="U26" s="74" t="e">
        <f t="shared" si="1"/>
        <v>#REF!</v>
      </c>
    </row>
    <row r="27" spans="1:21" s="74" customFormat="1" ht="20.25" customHeight="1">
      <c r="A27" s="72">
        <v>18</v>
      </c>
      <c r="B27" s="96">
        <f>--SUBTOTAL(2,C$7:C27)</f>
        <v>0</v>
      </c>
      <c r="C27" s="75" t="e">
        <f>IF(ISNA(VLOOKUP($A27,DSSV!$A$7:$R$63790,IN_DTK!C$6,0))=FALSE,VLOOKUP($A27,DSSV!$A$7:$R$63790,IN_DTK!C$6,0),"")</f>
        <v>#REF!</v>
      </c>
      <c r="D27" s="99" t="e">
        <f>IF(ISNA(VLOOKUP($A27,DSSV!$A$7:$R$63790,IN_DTK!D$6,0))=FALSE,VLOOKUP($A27,DSSV!$A$7:$R$63790,IN_DTK!D$6,0),"")</f>
        <v>#REF!</v>
      </c>
      <c r="E27" s="100" t="e">
        <f>IF(ISNA(VLOOKUP($A27,DSSV!$A$7:$R$63790,IN_DTK!E$6,0))=FALSE,VLOOKUP($A27,DSSV!$A$7:$R$63790,IN_DTK!E$6,0),"")</f>
        <v>#REF!</v>
      </c>
      <c r="F27" s="105" t="e">
        <f>IF(ISNA(VLOOKUP($A27,DSSV!$A$7:$R$63790,IN_DTK!F$6,0))=FALSE,VLOOKUP($A27,DSSV!$A$7:$R$63790,IN_DTK!F$6,0),"")</f>
        <v>#REF!</v>
      </c>
      <c r="G27" s="105" t="e">
        <f>IF(ISNA(VLOOKUP($A27,DSSV!$A$7:$R$63790,IN_DTK!G$6,0))=FALSE,VLOOKUP($A27,DSSV!$A$7:$R$63790,IN_DTK!G$6,0),"")</f>
        <v>#REF!</v>
      </c>
      <c r="H27" s="101">
        <f>IF(ISNA(VLOOKUP($A27,DSSV!$A$7:$R$63790,IN_DTK!H$6,0))=FALSE,IF(H$9&lt;&gt;0,VLOOKUP($A27,DSSV!$A$7:$R$63790,IN_DTK!H$6,0),""),"")</f>
        <v>0</v>
      </c>
      <c r="I27" s="101">
        <f>IF(ISNA(VLOOKUP($A27,DSSV!$A$7:$R$63790,IN_DTK!I$6,0))=FALSE,IF(I$9&lt;&gt;0,VLOOKUP($A27,DSSV!$A$7:$R$63790,IN_DTK!I$6,0),""),"")</f>
        <v>0</v>
      </c>
      <c r="J27" s="101">
        <f>IF(ISNA(VLOOKUP($A27,DSSV!$A$7:$R$63790,IN_DTK!J$6,0))=FALSE,IF(J$9&lt;&gt;0,VLOOKUP($A27,DSSV!$A$7:$R$63790,IN_DTK!J$6,0),""),"")</f>
        <v>0</v>
      </c>
      <c r="K27" s="101">
        <f>IF(ISNA(VLOOKUP($A27,DSSV!$A$7:$R$63790,IN_DTK!K$6,0))=FALSE,IF(K$9&lt;&gt;0,VLOOKUP($A27,DSSV!$A$7:$R$63790,IN_DTK!K$6,0),""),"")</f>
        <v>0</v>
      </c>
      <c r="L27" s="101">
        <f>IF(ISNA(VLOOKUP($A27,DSSV!$A$7:$R$63790,IN_DTK!L$6,0))=FALSE,IF(L$9&lt;&gt;0,VLOOKUP($A27,DSSV!$A$7:$R$63790,IN_DTK!L$6,0),""),"")</f>
        <v>0</v>
      </c>
      <c r="M27" s="101">
        <f>IF(ISNA(VLOOKUP($A27,DSSV!$A$7:$R$63790,IN_DTK!M$6,0))=FALSE,IF(M$9&lt;&gt;0,VLOOKUP($A27,DSSV!$A$7:$R$63790,IN_DTK!M$6,0),""),"")</f>
        <v>0</v>
      </c>
      <c r="N27" s="101">
        <f>IF(ISNA(VLOOKUP($A27,DSSV!$A$7:$R$63790,IN_DTK!N$6,0))=FALSE,IF(N$9&lt;&gt;0,VLOOKUP($A27,DSSV!$A$7:$R$63790,IN_DTK!N$6,0),""),"")</f>
        <v>0</v>
      </c>
      <c r="O27" s="101">
        <f>IF(ISNA(VLOOKUP($A27,DSSV!$A$7:$R$63790,IN_DTK!O$6,0))=FALSE,IF(O$9&lt;&gt;0,VLOOKUP($A27,DSSV!$A$7:$R$63790,IN_DTK!O$6,0),""),"")</f>
        <v>0</v>
      </c>
      <c r="P27" s="101">
        <f>IF(ISNA(VLOOKUP($A27,DSSV!$A$7:$R$63790,IN_DTK!P$6,0))=FALSE,IF(P$9&lt;&gt;0,VLOOKUP($A27,DSSV!$A$7:$R$63790,IN_DTK!P$6,0),""),"")</f>
        <v>0</v>
      </c>
      <c r="Q27" s="102">
        <f>IF(ISNA(VLOOKUP($A27,DSSV!$A$7:$R$63790,IN_DTK!Q$6,0))=FALSE,VLOOKUP($A27,DSSV!$A$7:$R$63790,IN_DTK!Q$6,0),"")</f>
        <v>0</v>
      </c>
      <c r="R27" s="93" t="str">
        <f>IF(ISNA(VLOOKUP($A27,DSSV!$A$7:$R$63790,IN_DTK!R$6,0))=FALSE,VLOOKUP($A27,DSSV!$A$7:$R$63790,IN_DTK!R$6,0),"")</f>
        <v>Không</v>
      </c>
      <c r="S27" s="103" t="e">
        <f>IF(ISNA(VLOOKUP($A27,DSSV!$A$7:$R$63790,IN_DTK!S$6,0))=FALSE,VLOOKUP($A27,DSSV!$A$7:$R$63790,IN_DTK!S$6,0),"")</f>
        <v>#REF!</v>
      </c>
      <c r="T27" s="74" t="e">
        <f t="shared" si="0"/>
        <v>#REF!</v>
      </c>
      <c r="U27" s="74" t="e">
        <f t="shared" si="1"/>
        <v>#REF!</v>
      </c>
    </row>
    <row r="28" spans="1:21" s="74" customFormat="1" ht="20.25" customHeight="1">
      <c r="A28" s="72">
        <v>19</v>
      </c>
      <c r="B28" s="96">
        <f>--SUBTOTAL(2,C$7:C28)</f>
        <v>0</v>
      </c>
      <c r="C28" s="75" t="e">
        <f>IF(ISNA(VLOOKUP($A28,DSSV!$A$7:$R$63790,IN_DTK!C$6,0))=FALSE,VLOOKUP($A28,DSSV!$A$7:$R$63790,IN_DTK!C$6,0),"")</f>
        <v>#REF!</v>
      </c>
      <c r="D28" s="99" t="e">
        <f>IF(ISNA(VLOOKUP($A28,DSSV!$A$7:$R$63790,IN_DTK!D$6,0))=FALSE,VLOOKUP($A28,DSSV!$A$7:$R$63790,IN_DTK!D$6,0),"")</f>
        <v>#REF!</v>
      </c>
      <c r="E28" s="100" t="e">
        <f>IF(ISNA(VLOOKUP($A28,DSSV!$A$7:$R$63790,IN_DTK!E$6,0))=FALSE,VLOOKUP($A28,DSSV!$A$7:$R$63790,IN_DTK!E$6,0),"")</f>
        <v>#REF!</v>
      </c>
      <c r="F28" s="105" t="e">
        <f>IF(ISNA(VLOOKUP($A28,DSSV!$A$7:$R$63790,IN_DTK!F$6,0))=FALSE,VLOOKUP($A28,DSSV!$A$7:$R$63790,IN_DTK!F$6,0),"")</f>
        <v>#REF!</v>
      </c>
      <c r="G28" s="105" t="e">
        <f>IF(ISNA(VLOOKUP($A28,DSSV!$A$7:$R$63790,IN_DTK!G$6,0))=FALSE,VLOOKUP($A28,DSSV!$A$7:$R$63790,IN_DTK!G$6,0),"")</f>
        <v>#REF!</v>
      </c>
      <c r="H28" s="101">
        <f>IF(ISNA(VLOOKUP($A28,DSSV!$A$7:$R$63790,IN_DTK!H$6,0))=FALSE,IF(H$9&lt;&gt;0,VLOOKUP($A28,DSSV!$A$7:$R$63790,IN_DTK!H$6,0),""),"")</f>
        <v>0</v>
      </c>
      <c r="I28" s="101">
        <f>IF(ISNA(VLOOKUP($A28,DSSV!$A$7:$R$63790,IN_DTK!I$6,0))=FALSE,IF(I$9&lt;&gt;0,VLOOKUP($A28,DSSV!$A$7:$R$63790,IN_DTK!I$6,0),""),"")</f>
        <v>0</v>
      </c>
      <c r="J28" s="101">
        <f>IF(ISNA(VLOOKUP($A28,DSSV!$A$7:$R$63790,IN_DTK!J$6,0))=FALSE,IF(J$9&lt;&gt;0,VLOOKUP($A28,DSSV!$A$7:$R$63790,IN_DTK!J$6,0),""),"")</f>
        <v>0</v>
      </c>
      <c r="K28" s="101">
        <f>IF(ISNA(VLOOKUP($A28,DSSV!$A$7:$R$63790,IN_DTK!K$6,0))=FALSE,IF(K$9&lt;&gt;0,VLOOKUP($A28,DSSV!$A$7:$R$63790,IN_DTK!K$6,0),""),"")</f>
        <v>0</v>
      </c>
      <c r="L28" s="101">
        <f>IF(ISNA(VLOOKUP($A28,DSSV!$A$7:$R$63790,IN_DTK!L$6,0))=FALSE,IF(L$9&lt;&gt;0,VLOOKUP($A28,DSSV!$A$7:$R$63790,IN_DTK!L$6,0),""),"")</f>
        <v>0</v>
      </c>
      <c r="M28" s="101">
        <f>IF(ISNA(VLOOKUP($A28,DSSV!$A$7:$R$63790,IN_DTK!M$6,0))=FALSE,IF(M$9&lt;&gt;0,VLOOKUP($A28,DSSV!$A$7:$R$63790,IN_DTK!M$6,0),""),"")</f>
        <v>0</v>
      </c>
      <c r="N28" s="101">
        <f>IF(ISNA(VLOOKUP($A28,DSSV!$A$7:$R$63790,IN_DTK!N$6,0))=FALSE,IF(N$9&lt;&gt;0,VLOOKUP($A28,DSSV!$A$7:$R$63790,IN_DTK!N$6,0),""),"")</f>
        <v>0</v>
      </c>
      <c r="O28" s="101">
        <f>IF(ISNA(VLOOKUP($A28,DSSV!$A$7:$R$63790,IN_DTK!O$6,0))=FALSE,IF(O$9&lt;&gt;0,VLOOKUP($A28,DSSV!$A$7:$R$63790,IN_DTK!O$6,0),""),"")</f>
        <v>0</v>
      </c>
      <c r="P28" s="101">
        <f>IF(ISNA(VLOOKUP($A28,DSSV!$A$7:$R$63790,IN_DTK!P$6,0))=FALSE,IF(P$9&lt;&gt;0,VLOOKUP($A28,DSSV!$A$7:$R$63790,IN_DTK!P$6,0),""),"")</f>
        <v>0</v>
      </c>
      <c r="Q28" s="102">
        <f>IF(ISNA(VLOOKUP($A28,DSSV!$A$7:$R$63790,IN_DTK!Q$6,0))=FALSE,VLOOKUP($A28,DSSV!$A$7:$R$63790,IN_DTK!Q$6,0),"")</f>
        <v>0</v>
      </c>
      <c r="R28" s="93" t="str">
        <f>IF(ISNA(VLOOKUP($A28,DSSV!$A$7:$R$63790,IN_DTK!R$6,0))=FALSE,VLOOKUP($A28,DSSV!$A$7:$R$63790,IN_DTK!R$6,0),"")</f>
        <v>Không</v>
      </c>
      <c r="S28" s="103" t="e">
        <f>IF(ISNA(VLOOKUP($A28,DSSV!$A$7:$R$63790,IN_DTK!S$6,0))=FALSE,VLOOKUP($A28,DSSV!$A$7:$R$63790,IN_DTK!S$6,0),"")</f>
        <v>#REF!</v>
      </c>
      <c r="T28" s="74" t="e">
        <f t="shared" si="0"/>
        <v>#REF!</v>
      </c>
      <c r="U28" s="74" t="e">
        <f t="shared" si="1"/>
        <v>#REF!</v>
      </c>
    </row>
    <row r="29" spans="1:21" s="74" customFormat="1" ht="20.25" customHeight="1">
      <c r="A29" s="72">
        <v>20</v>
      </c>
      <c r="B29" s="96">
        <f>--SUBTOTAL(2,C$7:C29)</f>
        <v>0</v>
      </c>
      <c r="C29" s="75" t="e">
        <f>IF(ISNA(VLOOKUP($A29,DSSV!$A$7:$R$63790,IN_DTK!C$6,0))=FALSE,VLOOKUP($A29,DSSV!$A$7:$R$63790,IN_DTK!C$6,0),"")</f>
        <v>#REF!</v>
      </c>
      <c r="D29" s="99" t="e">
        <f>IF(ISNA(VLOOKUP($A29,DSSV!$A$7:$R$63790,IN_DTK!D$6,0))=FALSE,VLOOKUP($A29,DSSV!$A$7:$R$63790,IN_DTK!D$6,0),"")</f>
        <v>#REF!</v>
      </c>
      <c r="E29" s="100" t="e">
        <f>IF(ISNA(VLOOKUP($A29,DSSV!$A$7:$R$63790,IN_DTK!E$6,0))=FALSE,VLOOKUP($A29,DSSV!$A$7:$R$63790,IN_DTK!E$6,0),"")</f>
        <v>#REF!</v>
      </c>
      <c r="F29" s="105" t="e">
        <f>IF(ISNA(VLOOKUP($A29,DSSV!$A$7:$R$63790,IN_DTK!F$6,0))=FALSE,VLOOKUP($A29,DSSV!$A$7:$R$63790,IN_DTK!F$6,0),"")</f>
        <v>#REF!</v>
      </c>
      <c r="G29" s="105" t="e">
        <f>IF(ISNA(VLOOKUP($A29,DSSV!$A$7:$R$63790,IN_DTK!G$6,0))=FALSE,VLOOKUP($A29,DSSV!$A$7:$R$63790,IN_DTK!G$6,0),"")</f>
        <v>#REF!</v>
      </c>
      <c r="H29" s="101">
        <f>IF(ISNA(VLOOKUP($A29,DSSV!$A$7:$R$63790,IN_DTK!H$6,0))=FALSE,IF(H$9&lt;&gt;0,VLOOKUP($A29,DSSV!$A$7:$R$63790,IN_DTK!H$6,0),""),"")</f>
        <v>0</v>
      </c>
      <c r="I29" s="101">
        <f>IF(ISNA(VLOOKUP($A29,DSSV!$A$7:$R$63790,IN_DTK!I$6,0))=FALSE,IF(I$9&lt;&gt;0,VLOOKUP($A29,DSSV!$A$7:$R$63790,IN_DTK!I$6,0),""),"")</f>
        <v>0</v>
      </c>
      <c r="J29" s="101">
        <f>IF(ISNA(VLOOKUP($A29,DSSV!$A$7:$R$63790,IN_DTK!J$6,0))=FALSE,IF(J$9&lt;&gt;0,VLOOKUP($A29,DSSV!$A$7:$R$63790,IN_DTK!J$6,0),""),"")</f>
        <v>0</v>
      </c>
      <c r="K29" s="101">
        <f>IF(ISNA(VLOOKUP($A29,DSSV!$A$7:$R$63790,IN_DTK!K$6,0))=FALSE,IF(K$9&lt;&gt;0,VLOOKUP($A29,DSSV!$A$7:$R$63790,IN_DTK!K$6,0),""),"")</f>
        <v>0</v>
      </c>
      <c r="L29" s="101">
        <f>IF(ISNA(VLOOKUP($A29,DSSV!$A$7:$R$63790,IN_DTK!L$6,0))=FALSE,IF(L$9&lt;&gt;0,VLOOKUP($A29,DSSV!$A$7:$R$63790,IN_DTK!L$6,0),""),"")</f>
        <v>0</v>
      </c>
      <c r="M29" s="101">
        <f>IF(ISNA(VLOOKUP($A29,DSSV!$A$7:$R$63790,IN_DTK!M$6,0))=FALSE,IF(M$9&lt;&gt;0,VLOOKUP($A29,DSSV!$A$7:$R$63790,IN_DTK!M$6,0),""),"")</f>
        <v>0</v>
      </c>
      <c r="N29" s="101">
        <f>IF(ISNA(VLOOKUP($A29,DSSV!$A$7:$R$63790,IN_DTK!N$6,0))=FALSE,IF(N$9&lt;&gt;0,VLOOKUP($A29,DSSV!$A$7:$R$63790,IN_DTK!N$6,0),""),"")</f>
        <v>0</v>
      </c>
      <c r="O29" s="101">
        <f>IF(ISNA(VLOOKUP($A29,DSSV!$A$7:$R$63790,IN_DTK!O$6,0))=FALSE,IF(O$9&lt;&gt;0,VLOOKUP($A29,DSSV!$A$7:$R$63790,IN_DTK!O$6,0),""),"")</f>
        <v>0</v>
      </c>
      <c r="P29" s="101">
        <f>IF(ISNA(VLOOKUP($A29,DSSV!$A$7:$R$63790,IN_DTK!P$6,0))=FALSE,IF(P$9&lt;&gt;0,VLOOKUP($A29,DSSV!$A$7:$R$63790,IN_DTK!P$6,0),""),"")</f>
        <v>0</v>
      </c>
      <c r="Q29" s="102">
        <f>IF(ISNA(VLOOKUP($A29,DSSV!$A$7:$R$63790,IN_DTK!Q$6,0))=FALSE,VLOOKUP($A29,DSSV!$A$7:$R$63790,IN_DTK!Q$6,0),"")</f>
        <v>0</v>
      </c>
      <c r="R29" s="93" t="str">
        <f>IF(ISNA(VLOOKUP($A29,DSSV!$A$7:$R$63790,IN_DTK!R$6,0))=FALSE,VLOOKUP($A29,DSSV!$A$7:$R$63790,IN_DTK!R$6,0),"")</f>
        <v>Không</v>
      </c>
      <c r="S29" s="103" t="e">
        <f>IF(ISNA(VLOOKUP($A29,DSSV!$A$7:$R$63790,IN_DTK!S$6,0))=FALSE,VLOOKUP($A29,DSSV!$A$7:$R$63790,IN_DTK!S$6,0),"")</f>
        <v>#REF!</v>
      </c>
      <c r="T29" s="74" t="e">
        <f t="shared" si="0"/>
        <v>#REF!</v>
      </c>
      <c r="U29" s="74" t="e">
        <f t="shared" si="1"/>
        <v>#REF!</v>
      </c>
    </row>
    <row r="30" spans="1:21" s="74" customFormat="1" ht="20.25" customHeight="1">
      <c r="A30" s="72">
        <v>21</v>
      </c>
      <c r="B30" s="96">
        <f>--SUBTOTAL(2,C$7:C30)</f>
        <v>0</v>
      </c>
      <c r="C30" s="75" t="e">
        <f>IF(ISNA(VLOOKUP($A30,DSSV!$A$7:$R$63790,IN_DTK!C$6,0))=FALSE,VLOOKUP($A30,DSSV!$A$7:$R$63790,IN_DTK!C$6,0),"")</f>
        <v>#REF!</v>
      </c>
      <c r="D30" s="99" t="e">
        <f>IF(ISNA(VLOOKUP($A30,DSSV!$A$7:$R$63790,IN_DTK!D$6,0))=FALSE,VLOOKUP($A30,DSSV!$A$7:$R$63790,IN_DTK!D$6,0),"")</f>
        <v>#REF!</v>
      </c>
      <c r="E30" s="100" t="e">
        <f>IF(ISNA(VLOOKUP($A30,DSSV!$A$7:$R$63790,IN_DTK!E$6,0))=FALSE,VLOOKUP($A30,DSSV!$A$7:$R$63790,IN_DTK!E$6,0),"")</f>
        <v>#REF!</v>
      </c>
      <c r="F30" s="105" t="e">
        <f>IF(ISNA(VLOOKUP($A30,DSSV!$A$7:$R$63790,IN_DTK!F$6,0))=FALSE,VLOOKUP($A30,DSSV!$A$7:$R$63790,IN_DTK!F$6,0),"")</f>
        <v>#REF!</v>
      </c>
      <c r="G30" s="105" t="e">
        <f>IF(ISNA(VLOOKUP($A30,DSSV!$A$7:$R$63790,IN_DTK!G$6,0))=FALSE,VLOOKUP($A30,DSSV!$A$7:$R$63790,IN_DTK!G$6,0),"")</f>
        <v>#REF!</v>
      </c>
      <c r="H30" s="101">
        <f>IF(ISNA(VLOOKUP($A30,DSSV!$A$7:$R$63790,IN_DTK!H$6,0))=FALSE,IF(H$9&lt;&gt;0,VLOOKUP($A30,DSSV!$A$7:$R$63790,IN_DTK!H$6,0),""),"")</f>
        <v>0</v>
      </c>
      <c r="I30" s="101">
        <f>IF(ISNA(VLOOKUP($A30,DSSV!$A$7:$R$63790,IN_DTK!I$6,0))=FALSE,IF(I$9&lt;&gt;0,VLOOKUP($A30,DSSV!$A$7:$R$63790,IN_DTK!I$6,0),""),"")</f>
        <v>0</v>
      </c>
      <c r="J30" s="101">
        <f>IF(ISNA(VLOOKUP($A30,DSSV!$A$7:$R$63790,IN_DTK!J$6,0))=FALSE,IF(J$9&lt;&gt;0,VLOOKUP($A30,DSSV!$A$7:$R$63790,IN_DTK!J$6,0),""),"")</f>
        <v>0</v>
      </c>
      <c r="K30" s="101">
        <f>IF(ISNA(VLOOKUP($A30,DSSV!$A$7:$R$63790,IN_DTK!K$6,0))=FALSE,IF(K$9&lt;&gt;0,VLOOKUP($A30,DSSV!$A$7:$R$63790,IN_DTK!K$6,0),""),"")</f>
        <v>0</v>
      </c>
      <c r="L30" s="101">
        <f>IF(ISNA(VLOOKUP($A30,DSSV!$A$7:$R$63790,IN_DTK!L$6,0))=FALSE,IF(L$9&lt;&gt;0,VLOOKUP($A30,DSSV!$A$7:$R$63790,IN_DTK!L$6,0),""),"")</f>
        <v>0</v>
      </c>
      <c r="M30" s="101">
        <f>IF(ISNA(VLOOKUP($A30,DSSV!$A$7:$R$63790,IN_DTK!M$6,0))=FALSE,IF(M$9&lt;&gt;0,VLOOKUP($A30,DSSV!$A$7:$R$63790,IN_DTK!M$6,0),""),"")</f>
        <v>0</v>
      </c>
      <c r="N30" s="101">
        <f>IF(ISNA(VLOOKUP($A30,DSSV!$A$7:$R$63790,IN_DTK!N$6,0))=FALSE,IF(N$9&lt;&gt;0,VLOOKUP($A30,DSSV!$A$7:$R$63790,IN_DTK!N$6,0),""),"")</f>
        <v>0</v>
      </c>
      <c r="O30" s="101">
        <f>IF(ISNA(VLOOKUP($A30,DSSV!$A$7:$R$63790,IN_DTK!O$6,0))=FALSE,IF(O$9&lt;&gt;0,VLOOKUP($A30,DSSV!$A$7:$R$63790,IN_DTK!O$6,0),""),"")</f>
        <v>0</v>
      </c>
      <c r="P30" s="101">
        <f>IF(ISNA(VLOOKUP($A30,DSSV!$A$7:$R$63790,IN_DTK!P$6,0))=FALSE,IF(P$9&lt;&gt;0,VLOOKUP($A30,DSSV!$A$7:$R$63790,IN_DTK!P$6,0),""),"")</f>
        <v>0</v>
      </c>
      <c r="Q30" s="102">
        <f>IF(ISNA(VLOOKUP($A30,DSSV!$A$7:$R$63790,IN_DTK!Q$6,0))=FALSE,VLOOKUP($A30,DSSV!$A$7:$R$63790,IN_DTK!Q$6,0),"")</f>
        <v>0</v>
      </c>
      <c r="R30" s="93" t="str">
        <f>IF(ISNA(VLOOKUP($A30,DSSV!$A$7:$R$63790,IN_DTK!R$6,0))=FALSE,VLOOKUP($A30,DSSV!$A$7:$R$63790,IN_DTK!R$6,0),"")</f>
        <v>Không</v>
      </c>
      <c r="S30" s="103" t="e">
        <f>IF(ISNA(VLOOKUP($A30,DSSV!$A$7:$R$63790,IN_DTK!S$6,0))=FALSE,VLOOKUP($A30,DSSV!$A$7:$R$63790,IN_DTK!S$6,0),"")</f>
        <v>#REF!</v>
      </c>
      <c r="T30" s="74" t="e">
        <f t="shared" si="0"/>
        <v>#REF!</v>
      </c>
      <c r="U30" s="74" t="e">
        <f t="shared" si="1"/>
        <v>#REF!</v>
      </c>
    </row>
    <row r="31" spans="1:21" s="74" customFormat="1" ht="20.25" customHeight="1">
      <c r="A31" s="72">
        <v>22</v>
      </c>
      <c r="B31" s="96">
        <f>--SUBTOTAL(2,C$7:C31)</f>
        <v>0</v>
      </c>
      <c r="C31" s="75" t="e">
        <f>IF(ISNA(VLOOKUP($A31,DSSV!$A$7:$R$63790,IN_DTK!C$6,0))=FALSE,VLOOKUP($A31,DSSV!$A$7:$R$63790,IN_DTK!C$6,0),"")</f>
        <v>#REF!</v>
      </c>
      <c r="D31" s="99" t="e">
        <f>IF(ISNA(VLOOKUP($A31,DSSV!$A$7:$R$63790,IN_DTK!D$6,0))=FALSE,VLOOKUP($A31,DSSV!$A$7:$R$63790,IN_DTK!D$6,0),"")</f>
        <v>#REF!</v>
      </c>
      <c r="E31" s="100" t="e">
        <f>IF(ISNA(VLOOKUP($A31,DSSV!$A$7:$R$63790,IN_DTK!E$6,0))=FALSE,VLOOKUP($A31,DSSV!$A$7:$R$63790,IN_DTK!E$6,0),"")</f>
        <v>#REF!</v>
      </c>
      <c r="F31" s="105" t="e">
        <f>IF(ISNA(VLOOKUP($A31,DSSV!$A$7:$R$63790,IN_DTK!F$6,0))=FALSE,VLOOKUP($A31,DSSV!$A$7:$R$63790,IN_DTK!F$6,0),"")</f>
        <v>#REF!</v>
      </c>
      <c r="G31" s="105" t="e">
        <f>IF(ISNA(VLOOKUP($A31,DSSV!$A$7:$R$63790,IN_DTK!G$6,0))=FALSE,VLOOKUP($A31,DSSV!$A$7:$R$63790,IN_DTK!G$6,0),"")</f>
        <v>#REF!</v>
      </c>
      <c r="H31" s="101">
        <f>IF(ISNA(VLOOKUP($A31,DSSV!$A$7:$R$63790,IN_DTK!H$6,0))=FALSE,IF(H$9&lt;&gt;0,VLOOKUP($A31,DSSV!$A$7:$R$63790,IN_DTK!H$6,0),""),"")</f>
        <v>0</v>
      </c>
      <c r="I31" s="101">
        <f>IF(ISNA(VLOOKUP($A31,DSSV!$A$7:$R$63790,IN_DTK!I$6,0))=FALSE,IF(I$9&lt;&gt;0,VLOOKUP($A31,DSSV!$A$7:$R$63790,IN_DTK!I$6,0),""),"")</f>
        <v>0</v>
      </c>
      <c r="J31" s="101">
        <f>IF(ISNA(VLOOKUP($A31,DSSV!$A$7:$R$63790,IN_DTK!J$6,0))=FALSE,IF(J$9&lt;&gt;0,VLOOKUP($A31,DSSV!$A$7:$R$63790,IN_DTK!J$6,0),""),"")</f>
        <v>0</v>
      </c>
      <c r="K31" s="101">
        <f>IF(ISNA(VLOOKUP($A31,DSSV!$A$7:$R$63790,IN_DTK!K$6,0))=FALSE,IF(K$9&lt;&gt;0,VLOOKUP($A31,DSSV!$A$7:$R$63790,IN_DTK!K$6,0),""),"")</f>
        <v>0</v>
      </c>
      <c r="L31" s="101">
        <f>IF(ISNA(VLOOKUP($A31,DSSV!$A$7:$R$63790,IN_DTK!L$6,0))=FALSE,IF(L$9&lt;&gt;0,VLOOKUP($A31,DSSV!$A$7:$R$63790,IN_DTK!L$6,0),""),"")</f>
        <v>0</v>
      </c>
      <c r="M31" s="101">
        <f>IF(ISNA(VLOOKUP($A31,DSSV!$A$7:$R$63790,IN_DTK!M$6,0))=FALSE,IF(M$9&lt;&gt;0,VLOOKUP($A31,DSSV!$A$7:$R$63790,IN_DTK!M$6,0),""),"")</f>
        <v>0</v>
      </c>
      <c r="N31" s="101">
        <f>IF(ISNA(VLOOKUP($A31,DSSV!$A$7:$R$63790,IN_DTK!N$6,0))=FALSE,IF(N$9&lt;&gt;0,VLOOKUP($A31,DSSV!$A$7:$R$63790,IN_DTK!N$6,0),""),"")</f>
        <v>0</v>
      </c>
      <c r="O31" s="101">
        <f>IF(ISNA(VLOOKUP($A31,DSSV!$A$7:$R$63790,IN_DTK!O$6,0))=FALSE,IF(O$9&lt;&gt;0,VLOOKUP($A31,DSSV!$A$7:$R$63790,IN_DTK!O$6,0),""),"")</f>
        <v>0</v>
      </c>
      <c r="P31" s="101">
        <f>IF(ISNA(VLOOKUP($A31,DSSV!$A$7:$R$63790,IN_DTK!P$6,0))=FALSE,IF(P$9&lt;&gt;0,VLOOKUP($A31,DSSV!$A$7:$R$63790,IN_DTK!P$6,0),""),"")</f>
        <v>0</v>
      </c>
      <c r="Q31" s="102">
        <f>IF(ISNA(VLOOKUP($A31,DSSV!$A$7:$R$63790,IN_DTK!Q$6,0))=FALSE,VLOOKUP($A31,DSSV!$A$7:$R$63790,IN_DTK!Q$6,0),"")</f>
        <v>0</v>
      </c>
      <c r="R31" s="93" t="str">
        <f>IF(ISNA(VLOOKUP($A31,DSSV!$A$7:$R$63790,IN_DTK!R$6,0))=FALSE,VLOOKUP($A31,DSSV!$A$7:$R$63790,IN_DTK!R$6,0),"")</f>
        <v>Không</v>
      </c>
      <c r="S31" s="103" t="e">
        <f>IF(ISNA(VLOOKUP($A31,DSSV!$A$7:$R$63790,IN_DTK!S$6,0))=FALSE,VLOOKUP($A31,DSSV!$A$7:$R$63790,IN_DTK!S$6,0),"")</f>
        <v>#REF!</v>
      </c>
      <c r="T31" s="74" t="e">
        <f t="shared" si="0"/>
        <v>#REF!</v>
      </c>
      <c r="U31" s="74" t="e">
        <f t="shared" si="1"/>
        <v>#REF!</v>
      </c>
    </row>
    <row r="32" spans="1:21" s="74" customFormat="1" ht="20.25" customHeight="1">
      <c r="A32" s="72">
        <v>23</v>
      </c>
      <c r="B32" s="96">
        <f>--SUBTOTAL(2,C$7:C32)</f>
        <v>0</v>
      </c>
      <c r="C32" s="75" t="e">
        <f>IF(ISNA(VLOOKUP($A32,DSSV!$A$7:$R$63790,IN_DTK!C$6,0))=FALSE,VLOOKUP($A32,DSSV!$A$7:$R$63790,IN_DTK!C$6,0),"")</f>
        <v>#REF!</v>
      </c>
      <c r="D32" s="99" t="e">
        <f>IF(ISNA(VLOOKUP($A32,DSSV!$A$7:$R$63790,IN_DTK!D$6,0))=FALSE,VLOOKUP($A32,DSSV!$A$7:$R$63790,IN_DTK!D$6,0),"")</f>
        <v>#REF!</v>
      </c>
      <c r="E32" s="100" t="e">
        <f>IF(ISNA(VLOOKUP($A32,DSSV!$A$7:$R$63790,IN_DTK!E$6,0))=FALSE,VLOOKUP($A32,DSSV!$A$7:$R$63790,IN_DTK!E$6,0),"")</f>
        <v>#REF!</v>
      </c>
      <c r="F32" s="105" t="e">
        <f>IF(ISNA(VLOOKUP($A32,DSSV!$A$7:$R$63790,IN_DTK!F$6,0))=FALSE,VLOOKUP($A32,DSSV!$A$7:$R$63790,IN_DTK!F$6,0),"")</f>
        <v>#REF!</v>
      </c>
      <c r="G32" s="105" t="e">
        <f>IF(ISNA(VLOOKUP($A32,DSSV!$A$7:$R$63790,IN_DTK!G$6,0))=FALSE,VLOOKUP($A32,DSSV!$A$7:$R$63790,IN_DTK!G$6,0),"")</f>
        <v>#REF!</v>
      </c>
      <c r="H32" s="101">
        <f>IF(ISNA(VLOOKUP($A32,DSSV!$A$7:$R$63790,IN_DTK!H$6,0))=FALSE,IF(H$9&lt;&gt;0,VLOOKUP($A32,DSSV!$A$7:$R$63790,IN_DTK!H$6,0),""),"")</f>
        <v>0</v>
      </c>
      <c r="I32" s="101">
        <f>IF(ISNA(VLOOKUP($A32,DSSV!$A$7:$R$63790,IN_DTK!I$6,0))=FALSE,IF(I$9&lt;&gt;0,VLOOKUP($A32,DSSV!$A$7:$R$63790,IN_DTK!I$6,0),""),"")</f>
        <v>0</v>
      </c>
      <c r="J32" s="101">
        <f>IF(ISNA(VLOOKUP($A32,DSSV!$A$7:$R$63790,IN_DTK!J$6,0))=FALSE,IF(J$9&lt;&gt;0,VLOOKUP($A32,DSSV!$A$7:$R$63790,IN_DTK!J$6,0),""),"")</f>
        <v>0</v>
      </c>
      <c r="K32" s="101">
        <f>IF(ISNA(VLOOKUP($A32,DSSV!$A$7:$R$63790,IN_DTK!K$6,0))=FALSE,IF(K$9&lt;&gt;0,VLOOKUP($A32,DSSV!$A$7:$R$63790,IN_DTK!K$6,0),""),"")</f>
        <v>0</v>
      </c>
      <c r="L32" s="101">
        <f>IF(ISNA(VLOOKUP($A32,DSSV!$A$7:$R$63790,IN_DTK!L$6,0))=FALSE,IF(L$9&lt;&gt;0,VLOOKUP($A32,DSSV!$A$7:$R$63790,IN_DTK!L$6,0),""),"")</f>
        <v>0</v>
      </c>
      <c r="M32" s="101">
        <f>IF(ISNA(VLOOKUP($A32,DSSV!$A$7:$R$63790,IN_DTK!M$6,0))=FALSE,IF(M$9&lt;&gt;0,VLOOKUP($A32,DSSV!$A$7:$R$63790,IN_DTK!M$6,0),""),"")</f>
        <v>0</v>
      </c>
      <c r="N32" s="101">
        <f>IF(ISNA(VLOOKUP($A32,DSSV!$A$7:$R$63790,IN_DTK!N$6,0))=FALSE,IF(N$9&lt;&gt;0,VLOOKUP($A32,DSSV!$A$7:$R$63790,IN_DTK!N$6,0),""),"")</f>
        <v>0</v>
      </c>
      <c r="O32" s="101">
        <f>IF(ISNA(VLOOKUP($A32,DSSV!$A$7:$R$63790,IN_DTK!O$6,0))=FALSE,IF(O$9&lt;&gt;0,VLOOKUP($A32,DSSV!$A$7:$R$63790,IN_DTK!O$6,0),""),"")</f>
        <v>0</v>
      </c>
      <c r="P32" s="101">
        <f>IF(ISNA(VLOOKUP($A32,DSSV!$A$7:$R$63790,IN_DTK!P$6,0))=FALSE,IF(P$9&lt;&gt;0,VLOOKUP($A32,DSSV!$A$7:$R$63790,IN_DTK!P$6,0),""),"")</f>
        <v>0</v>
      </c>
      <c r="Q32" s="102">
        <f>IF(ISNA(VLOOKUP($A32,DSSV!$A$7:$R$63790,IN_DTK!Q$6,0))=FALSE,VLOOKUP($A32,DSSV!$A$7:$R$63790,IN_DTK!Q$6,0),"")</f>
        <v>0</v>
      </c>
      <c r="R32" s="93" t="str">
        <f>IF(ISNA(VLOOKUP($A32,DSSV!$A$7:$R$63790,IN_DTK!R$6,0))=FALSE,VLOOKUP($A32,DSSV!$A$7:$R$63790,IN_DTK!R$6,0),"")</f>
        <v>Không</v>
      </c>
      <c r="S32" s="103" t="e">
        <f>IF(ISNA(VLOOKUP($A32,DSSV!$A$7:$R$63790,IN_DTK!S$6,0))=FALSE,VLOOKUP($A32,DSSV!$A$7:$R$63790,IN_DTK!S$6,0),"")</f>
        <v>#REF!</v>
      </c>
      <c r="T32" s="74" t="e">
        <f t="shared" si="0"/>
        <v>#REF!</v>
      </c>
      <c r="U32" s="74" t="e">
        <f t="shared" si="1"/>
        <v>#REF!</v>
      </c>
    </row>
    <row r="33" spans="1:21" s="74" customFormat="1" ht="20.25" customHeight="1">
      <c r="A33" s="72">
        <v>24</v>
      </c>
      <c r="B33" s="96">
        <f>--SUBTOTAL(2,C$7:C33)</f>
        <v>0</v>
      </c>
      <c r="C33" s="75" t="e">
        <f>IF(ISNA(VLOOKUP($A33,DSSV!$A$7:$R$63790,IN_DTK!C$6,0))=FALSE,VLOOKUP($A33,DSSV!$A$7:$R$63790,IN_DTK!C$6,0),"")</f>
        <v>#REF!</v>
      </c>
      <c r="D33" s="99" t="e">
        <f>IF(ISNA(VLOOKUP($A33,DSSV!$A$7:$R$63790,IN_DTK!D$6,0))=FALSE,VLOOKUP($A33,DSSV!$A$7:$R$63790,IN_DTK!D$6,0),"")</f>
        <v>#REF!</v>
      </c>
      <c r="E33" s="100" t="e">
        <f>IF(ISNA(VLOOKUP($A33,DSSV!$A$7:$R$63790,IN_DTK!E$6,0))=FALSE,VLOOKUP($A33,DSSV!$A$7:$R$63790,IN_DTK!E$6,0),"")</f>
        <v>#REF!</v>
      </c>
      <c r="F33" s="105" t="e">
        <f>IF(ISNA(VLOOKUP($A33,DSSV!$A$7:$R$63790,IN_DTK!F$6,0))=FALSE,VLOOKUP($A33,DSSV!$A$7:$R$63790,IN_DTK!F$6,0),"")</f>
        <v>#REF!</v>
      </c>
      <c r="G33" s="105" t="e">
        <f>IF(ISNA(VLOOKUP($A33,DSSV!$A$7:$R$63790,IN_DTK!G$6,0))=FALSE,VLOOKUP($A33,DSSV!$A$7:$R$63790,IN_DTK!G$6,0),"")</f>
        <v>#REF!</v>
      </c>
      <c r="H33" s="101">
        <f>IF(ISNA(VLOOKUP($A33,DSSV!$A$7:$R$63790,IN_DTK!H$6,0))=FALSE,IF(H$9&lt;&gt;0,VLOOKUP($A33,DSSV!$A$7:$R$63790,IN_DTK!H$6,0),""),"")</f>
        <v>0</v>
      </c>
      <c r="I33" s="101">
        <f>IF(ISNA(VLOOKUP($A33,DSSV!$A$7:$R$63790,IN_DTK!I$6,0))=FALSE,IF(I$9&lt;&gt;0,VLOOKUP($A33,DSSV!$A$7:$R$63790,IN_DTK!I$6,0),""),"")</f>
        <v>0</v>
      </c>
      <c r="J33" s="101">
        <f>IF(ISNA(VLOOKUP($A33,DSSV!$A$7:$R$63790,IN_DTK!J$6,0))=FALSE,IF(J$9&lt;&gt;0,VLOOKUP($A33,DSSV!$A$7:$R$63790,IN_DTK!J$6,0),""),"")</f>
        <v>0</v>
      </c>
      <c r="K33" s="101">
        <f>IF(ISNA(VLOOKUP($A33,DSSV!$A$7:$R$63790,IN_DTK!K$6,0))=FALSE,IF(K$9&lt;&gt;0,VLOOKUP($A33,DSSV!$A$7:$R$63790,IN_DTK!K$6,0),""),"")</f>
        <v>0</v>
      </c>
      <c r="L33" s="101">
        <f>IF(ISNA(VLOOKUP($A33,DSSV!$A$7:$R$63790,IN_DTK!L$6,0))=FALSE,IF(L$9&lt;&gt;0,VLOOKUP($A33,DSSV!$A$7:$R$63790,IN_DTK!L$6,0),""),"")</f>
        <v>0</v>
      </c>
      <c r="M33" s="101">
        <f>IF(ISNA(VLOOKUP($A33,DSSV!$A$7:$R$63790,IN_DTK!M$6,0))=FALSE,IF(M$9&lt;&gt;0,VLOOKUP($A33,DSSV!$A$7:$R$63790,IN_DTK!M$6,0),""),"")</f>
        <v>0</v>
      </c>
      <c r="N33" s="101">
        <f>IF(ISNA(VLOOKUP($A33,DSSV!$A$7:$R$63790,IN_DTK!N$6,0))=FALSE,IF(N$9&lt;&gt;0,VLOOKUP($A33,DSSV!$A$7:$R$63790,IN_DTK!N$6,0),""),"")</f>
        <v>0</v>
      </c>
      <c r="O33" s="101">
        <f>IF(ISNA(VLOOKUP($A33,DSSV!$A$7:$R$63790,IN_DTK!O$6,0))=FALSE,IF(O$9&lt;&gt;0,VLOOKUP($A33,DSSV!$A$7:$R$63790,IN_DTK!O$6,0),""),"")</f>
        <v>0</v>
      </c>
      <c r="P33" s="101">
        <f>IF(ISNA(VLOOKUP($A33,DSSV!$A$7:$R$63790,IN_DTK!P$6,0))=FALSE,IF(P$9&lt;&gt;0,VLOOKUP($A33,DSSV!$A$7:$R$63790,IN_DTK!P$6,0),""),"")</f>
        <v>0</v>
      </c>
      <c r="Q33" s="102">
        <f>IF(ISNA(VLOOKUP($A33,DSSV!$A$7:$R$63790,IN_DTK!Q$6,0))=FALSE,VLOOKUP($A33,DSSV!$A$7:$R$63790,IN_DTK!Q$6,0),"")</f>
        <v>0</v>
      </c>
      <c r="R33" s="93" t="str">
        <f>IF(ISNA(VLOOKUP($A33,DSSV!$A$7:$R$63790,IN_DTK!R$6,0))=FALSE,VLOOKUP($A33,DSSV!$A$7:$R$63790,IN_DTK!R$6,0),"")</f>
        <v>Không</v>
      </c>
      <c r="S33" s="103" t="e">
        <f>IF(ISNA(VLOOKUP($A33,DSSV!$A$7:$R$63790,IN_DTK!S$6,0))=FALSE,VLOOKUP($A33,DSSV!$A$7:$R$63790,IN_DTK!S$6,0),"")</f>
        <v>#REF!</v>
      </c>
      <c r="T33" s="74" t="e">
        <f t="shared" si="0"/>
        <v>#REF!</v>
      </c>
      <c r="U33" s="74" t="e">
        <f t="shared" si="1"/>
        <v>#REF!</v>
      </c>
    </row>
    <row r="34" spans="1:21" s="74" customFormat="1" ht="20.25" customHeight="1">
      <c r="A34" s="72">
        <v>25</v>
      </c>
      <c r="B34" s="96">
        <f>--SUBTOTAL(2,C$7:C34)</f>
        <v>0</v>
      </c>
      <c r="C34" s="75" t="e">
        <f>IF(ISNA(VLOOKUP($A34,DSSV!$A$7:$R$63790,IN_DTK!C$6,0))=FALSE,VLOOKUP($A34,DSSV!$A$7:$R$63790,IN_DTK!C$6,0),"")</f>
        <v>#REF!</v>
      </c>
      <c r="D34" s="99" t="e">
        <f>IF(ISNA(VLOOKUP($A34,DSSV!$A$7:$R$63790,IN_DTK!D$6,0))=FALSE,VLOOKUP($A34,DSSV!$A$7:$R$63790,IN_DTK!D$6,0),"")</f>
        <v>#REF!</v>
      </c>
      <c r="E34" s="100" t="e">
        <f>IF(ISNA(VLOOKUP($A34,DSSV!$A$7:$R$63790,IN_DTK!E$6,0))=FALSE,VLOOKUP($A34,DSSV!$A$7:$R$63790,IN_DTK!E$6,0),"")</f>
        <v>#REF!</v>
      </c>
      <c r="F34" s="105" t="e">
        <f>IF(ISNA(VLOOKUP($A34,DSSV!$A$7:$R$63790,IN_DTK!F$6,0))=FALSE,VLOOKUP($A34,DSSV!$A$7:$R$63790,IN_DTK!F$6,0),"")</f>
        <v>#REF!</v>
      </c>
      <c r="G34" s="105" t="e">
        <f>IF(ISNA(VLOOKUP($A34,DSSV!$A$7:$R$63790,IN_DTK!G$6,0))=FALSE,VLOOKUP($A34,DSSV!$A$7:$R$63790,IN_DTK!G$6,0),"")</f>
        <v>#REF!</v>
      </c>
      <c r="H34" s="101">
        <f>IF(ISNA(VLOOKUP($A34,DSSV!$A$7:$R$63790,IN_DTK!H$6,0))=FALSE,IF(H$9&lt;&gt;0,VLOOKUP($A34,DSSV!$A$7:$R$63790,IN_DTK!H$6,0),""),"")</f>
        <v>0</v>
      </c>
      <c r="I34" s="101">
        <f>IF(ISNA(VLOOKUP($A34,DSSV!$A$7:$R$63790,IN_DTK!I$6,0))=FALSE,IF(I$9&lt;&gt;0,VLOOKUP($A34,DSSV!$A$7:$R$63790,IN_DTK!I$6,0),""),"")</f>
        <v>0</v>
      </c>
      <c r="J34" s="101">
        <f>IF(ISNA(VLOOKUP($A34,DSSV!$A$7:$R$63790,IN_DTK!J$6,0))=FALSE,IF(J$9&lt;&gt;0,VLOOKUP($A34,DSSV!$A$7:$R$63790,IN_DTK!J$6,0),""),"")</f>
        <v>0</v>
      </c>
      <c r="K34" s="101">
        <f>IF(ISNA(VLOOKUP($A34,DSSV!$A$7:$R$63790,IN_DTK!K$6,0))=FALSE,IF(K$9&lt;&gt;0,VLOOKUP($A34,DSSV!$A$7:$R$63790,IN_DTK!K$6,0),""),"")</f>
        <v>0</v>
      </c>
      <c r="L34" s="101">
        <f>IF(ISNA(VLOOKUP($A34,DSSV!$A$7:$R$63790,IN_DTK!L$6,0))=FALSE,IF(L$9&lt;&gt;0,VLOOKUP($A34,DSSV!$A$7:$R$63790,IN_DTK!L$6,0),""),"")</f>
        <v>0</v>
      </c>
      <c r="M34" s="101">
        <f>IF(ISNA(VLOOKUP($A34,DSSV!$A$7:$R$63790,IN_DTK!M$6,0))=FALSE,IF(M$9&lt;&gt;0,VLOOKUP($A34,DSSV!$A$7:$R$63790,IN_DTK!M$6,0),""),"")</f>
        <v>0</v>
      </c>
      <c r="N34" s="101">
        <f>IF(ISNA(VLOOKUP($A34,DSSV!$A$7:$R$63790,IN_DTK!N$6,0))=FALSE,IF(N$9&lt;&gt;0,VLOOKUP($A34,DSSV!$A$7:$R$63790,IN_DTK!N$6,0),""),"")</f>
        <v>0</v>
      </c>
      <c r="O34" s="101">
        <f>IF(ISNA(VLOOKUP($A34,DSSV!$A$7:$R$63790,IN_DTK!O$6,0))=FALSE,IF(O$9&lt;&gt;0,VLOOKUP($A34,DSSV!$A$7:$R$63790,IN_DTK!O$6,0),""),"")</f>
        <v>0</v>
      </c>
      <c r="P34" s="101">
        <f>IF(ISNA(VLOOKUP($A34,DSSV!$A$7:$R$63790,IN_DTK!P$6,0))=FALSE,IF(P$9&lt;&gt;0,VLOOKUP($A34,DSSV!$A$7:$R$63790,IN_DTK!P$6,0),""),"")</f>
        <v>0</v>
      </c>
      <c r="Q34" s="102">
        <f>IF(ISNA(VLOOKUP($A34,DSSV!$A$7:$R$63790,IN_DTK!Q$6,0))=FALSE,VLOOKUP($A34,DSSV!$A$7:$R$63790,IN_DTK!Q$6,0),"")</f>
        <v>0</v>
      </c>
      <c r="R34" s="93" t="str">
        <f>IF(ISNA(VLOOKUP($A34,DSSV!$A$7:$R$63790,IN_DTK!R$6,0))=FALSE,VLOOKUP($A34,DSSV!$A$7:$R$63790,IN_DTK!R$6,0),"")</f>
        <v>Không</v>
      </c>
      <c r="S34" s="103" t="e">
        <f>IF(ISNA(VLOOKUP($A34,DSSV!$A$7:$R$63790,IN_DTK!S$6,0))=FALSE,VLOOKUP($A34,DSSV!$A$7:$R$63790,IN_DTK!S$6,0),"")</f>
        <v>#REF!</v>
      </c>
      <c r="T34" s="74" t="e">
        <f t="shared" si="0"/>
        <v>#REF!</v>
      </c>
      <c r="U34" s="74" t="e">
        <f t="shared" si="1"/>
        <v>#REF!</v>
      </c>
    </row>
    <row r="35" spans="1:21" s="74" customFormat="1" ht="20.25" customHeight="1">
      <c r="A35" s="72">
        <v>26</v>
      </c>
      <c r="B35" s="96">
        <f>--SUBTOTAL(2,C$7:C35)</f>
        <v>0</v>
      </c>
      <c r="C35" s="75" t="e">
        <f>IF(ISNA(VLOOKUP($A35,DSSV!$A$7:$R$63790,IN_DTK!C$6,0))=FALSE,VLOOKUP($A35,DSSV!$A$7:$R$63790,IN_DTK!C$6,0),"")</f>
        <v>#REF!</v>
      </c>
      <c r="D35" s="99" t="e">
        <f>IF(ISNA(VLOOKUP($A35,DSSV!$A$7:$R$63790,IN_DTK!D$6,0))=FALSE,VLOOKUP($A35,DSSV!$A$7:$R$63790,IN_DTK!D$6,0),"")</f>
        <v>#REF!</v>
      </c>
      <c r="E35" s="100" t="e">
        <f>IF(ISNA(VLOOKUP($A35,DSSV!$A$7:$R$63790,IN_DTK!E$6,0))=FALSE,VLOOKUP($A35,DSSV!$A$7:$R$63790,IN_DTK!E$6,0),"")</f>
        <v>#REF!</v>
      </c>
      <c r="F35" s="105" t="e">
        <f>IF(ISNA(VLOOKUP($A35,DSSV!$A$7:$R$63790,IN_DTK!F$6,0))=FALSE,VLOOKUP($A35,DSSV!$A$7:$R$63790,IN_DTK!F$6,0),"")</f>
        <v>#REF!</v>
      </c>
      <c r="G35" s="105" t="e">
        <f>IF(ISNA(VLOOKUP($A35,DSSV!$A$7:$R$63790,IN_DTK!G$6,0))=FALSE,VLOOKUP($A35,DSSV!$A$7:$R$63790,IN_DTK!G$6,0),"")</f>
        <v>#REF!</v>
      </c>
      <c r="H35" s="101">
        <f>IF(ISNA(VLOOKUP($A35,DSSV!$A$7:$R$63790,IN_DTK!H$6,0))=FALSE,IF(H$9&lt;&gt;0,VLOOKUP($A35,DSSV!$A$7:$R$63790,IN_DTK!H$6,0),""),"")</f>
        <v>0</v>
      </c>
      <c r="I35" s="101">
        <f>IF(ISNA(VLOOKUP($A35,DSSV!$A$7:$R$63790,IN_DTK!I$6,0))=FALSE,IF(I$9&lt;&gt;0,VLOOKUP($A35,DSSV!$A$7:$R$63790,IN_DTK!I$6,0),""),"")</f>
        <v>0</v>
      </c>
      <c r="J35" s="101">
        <f>IF(ISNA(VLOOKUP($A35,DSSV!$A$7:$R$63790,IN_DTK!J$6,0))=FALSE,IF(J$9&lt;&gt;0,VLOOKUP($A35,DSSV!$A$7:$R$63790,IN_DTK!J$6,0),""),"")</f>
        <v>0</v>
      </c>
      <c r="K35" s="101">
        <f>IF(ISNA(VLOOKUP($A35,DSSV!$A$7:$R$63790,IN_DTK!K$6,0))=FALSE,IF(K$9&lt;&gt;0,VLOOKUP($A35,DSSV!$A$7:$R$63790,IN_DTK!K$6,0),""),"")</f>
        <v>0</v>
      </c>
      <c r="L35" s="101">
        <f>IF(ISNA(VLOOKUP($A35,DSSV!$A$7:$R$63790,IN_DTK!L$6,0))=FALSE,IF(L$9&lt;&gt;0,VLOOKUP($A35,DSSV!$A$7:$R$63790,IN_DTK!L$6,0),""),"")</f>
        <v>0</v>
      </c>
      <c r="M35" s="101">
        <f>IF(ISNA(VLOOKUP($A35,DSSV!$A$7:$R$63790,IN_DTK!M$6,0))=FALSE,IF(M$9&lt;&gt;0,VLOOKUP($A35,DSSV!$A$7:$R$63790,IN_DTK!M$6,0),""),"")</f>
        <v>0</v>
      </c>
      <c r="N35" s="101">
        <f>IF(ISNA(VLOOKUP($A35,DSSV!$A$7:$R$63790,IN_DTK!N$6,0))=FALSE,IF(N$9&lt;&gt;0,VLOOKUP($A35,DSSV!$A$7:$R$63790,IN_DTK!N$6,0),""),"")</f>
        <v>0</v>
      </c>
      <c r="O35" s="101">
        <f>IF(ISNA(VLOOKUP($A35,DSSV!$A$7:$R$63790,IN_DTK!O$6,0))=FALSE,IF(O$9&lt;&gt;0,VLOOKUP($A35,DSSV!$A$7:$R$63790,IN_DTK!O$6,0),""),"")</f>
        <v>0</v>
      </c>
      <c r="P35" s="101">
        <f>IF(ISNA(VLOOKUP($A35,DSSV!$A$7:$R$63790,IN_DTK!P$6,0))=FALSE,IF(P$9&lt;&gt;0,VLOOKUP($A35,DSSV!$A$7:$R$63790,IN_DTK!P$6,0),""),"")</f>
        <v>0</v>
      </c>
      <c r="Q35" s="102">
        <f>IF(ISNA(VLOOKUP($A35,DSSV!$A$7:$R$63790,IN_DTK!Q$6,0))=FALSE,VLOOKUP($A35,DSSV!$A$7:$R$63790,IN_DTK!Q$6,0),"")</f>
        <v>0</v>
      </c>
      <c r="R35" s="93" t="str">
        <f>IF(ISNA(VLOOKUP($A35,DSSV!$A$7:$R$63790,IN_DTK!R$6,0))=FALSE,VLOOKUP($A35,DSSV!$A$7:$R$63790,IN_DTK!R$6,0),"")</f>
        <v>Không</v>
      </c>
      <c r="S35" s="103" t="e">
        <f>IF(ISNA(VLOOKUP($A35,DSSV!$A$7:$R$63790,IN_DTK!S$6,0))=FALSE,VLOOKUP($A35,DSSV!$A$7:$R$63790,IN_DTK!S$6,0),"")</f>
        <v>#REF!</v>
      </c>
      <c r="T35" s="74" t="e">
        <f t="shared" si="0"/>
        <v>#REF!</v>
      </c>
      <c r="U35" s="74" t="e">
        <f t="shared" si="1"/>
        <v>#REF!</v>
      </c>
    </row>
    <row r="36" spans="1:21" s="74" customFormat="1" ht="20.25" customHeight="1">
      <c r="A36" s="72">
        <v>27</v>
      </c>
      <c r="B36" s="96">
        <f>--SUBTOTAL(2,C$7:C36)</f>
        <v>0</v>
      </c>
      <c r="C36" s="75" t="e">
        <f>IF(ISNA(VLOOKUP($A36,DSSV!$A$7:$R$63790,IN_DTK!C$6,0))=FALSE,VLOOKUP($A36,DSSV!$A$7:$R$63790,IN_DTK!C$6,0),"")</f>
        <v>#REF!</v>
      </c>
      <c r="D36" s="99" t="e">
        <f>IF(ISNA(VLOOKUP($A36,DSSV!$A$7:$R$63790,IN_DTK!D$6,0))=FALSE,VLOOKUP($A36,DSSV!$A$7:$R$63790,IN_DTK!D$6,0),"")</f>
        <v>#REF!</v>
      </c>
      <c r="E36" s="100" t="e">
        <f>IF(ISNA(VLOOKUP($A36,DSSV!$A$7:$R$63790,IN_DTK!E$6,0))=FALSE,VLOOKUP($A36,DSSV!$A$7:$R$63790,IN_DTK!E$6,0),"")</f>
        <v>#REF!</v>
      </c>
      <c r="F36" s="105" t="e">
        <f>IF(ISNA(VLOOKUP($A36,DSSV!$A$7:$R$63790,IN_DTK!F$6,0))=FALSE,VLOOKUP($A36,DSSV!$A$7:$R$63790,IN_DTK!F$6,0),"")</f>
        <v>#REF!</v>
      </c>
      <c r="G36" s="105" t="e">
        <f>IF(ISNA(VLOOKUP($A36,DSSV!$A$7:$R$63790,IN_DTK!G$6,0))=FALSE,VLOOKUP($A36,DSSV!$A$7:$R$63790,IN_DTK!G$6,0),"")</f>
        <v>#REF!</v>
      </c>
      <c r="H36" s="101">
        <f>IF(ISNA(VLOOKUP($A36,DSSV!$A$7:$R$63790,IN_DTK!H$6,0))=FALSE,IF(H$9&lt;&gt;0,VLOOKUP($A36,DSSV!$A$7:$R$63790,IN_DTK!H$6,0),""),"")</f>
        <v>0</v>
      </c>
      <c r="I36" s="101">
        <f>IF(ISNA(VLOOKUP($A36,DSSV!$A$7:$R$63790,IN_DTK!I$6,0))=FALSE,IF(I$9&lt;&gt;0,VLOOKUP($A36,DSSV!$A$7:$R$63790,IN_DTK!I$6,0),""),"")</f>
        <v>0</v>
      </c>
      <c r="J36" s="101">
        <f>IF(ISNA(VLOOKUP($A36,DSSV!$A$7:$R$63790,IN_DTK!J$6,0))=FALSE,IF(J$9&lt;&gt;0,VLOOKUP($A36,DSSV!$A$7:$R$63790,IN_DTK!J$6,0),""),"")</f>
        <v>0</v>
      </c>
      <c r="K36" s="101">
        <f>IF(ISNA(VLOOKUP($A36,DSSV!$A$7:$R$63790,IN_DTK!K$6,0))=FALSE,IF(K$9&lt;&gt;0,VLOOKUP($A36,DSSV!$A$7:$R$63790,IN_DTK!K$6,0),""),"")</f>
        <v>0</v>
      </c>
      <c r="L36" s="101">
        <f>IF(ISNA(VLOOKUP($A36,DSSV!$A$7:$R$63790,IN_DTK!L$6,0))=FALSE,IF(L$9&lt;&gt;0,VLOOKUP($A36,DSSV!$A$7:$R$63790,IN_DTK!L$6,0),""),"")</f>
        <v>0</v>
      </c>
      <c r="M36" s="101">
        <f>IF(ISNA(VLOOKUP($A36,DSSV!$A$7:$R$63790,IN_DTK!M$6,0))=FALSE,IF(M$9&lt;&gt;0,VLOOKUP($A36,DSSV!$A$7:$R$63790,IN_DTK!M$6,0),""),"")</f>
        <v>0</v>
      </c>
      <c r="N36" s="101">
        <f>IF(ISNA(VLOOKUP($A36,DSSV!$A$7:$R$63790,IN_DTK!N$6,0))=FALSE,IF(N$9&lt;&gt;0,VLOOKUP($A36,DSSV!$A$7:$R$63790,IN_DTK!N$6,0),""),"")</f>
        <v>0</v>
      </c>
      <c r="O36" s="101">
        <f>IF(ISNA(VLOOKUP($A36,DSSV!$A$7:$R$63790,IN_DTK!O$6,0))=FALSE,IF(O$9&lt;&gt;0,VLOOKUP($A36,DSSV!$A$7:$R$63790,IN_DTK!O$6,0),""),"")</f>
        <v>0</v>
      </c>
      <c r="P36" s="101">
        <f>IF(ISNA(VLOOKUP($A36,DSSV!$A$7:$R$63790,IN_DTK!P$6,0))=FALSE,IF(P$9&lt;&gt;0,VLOOKUP($A36,DSSV!$A$7:$R$63790,IN_DTK!P$6,0),""),"")</f>
        <v>0</v>
      </c>
      <c r="Q36" s="102">
        <f>IF(ISNA(VLOOKUP($A36,DSSV!$A$7:$R$63790,IN_DTK!Q$6,0))=FALSE,VLOOKUP($A36,DSSV!$A$7:$R$63790,IN_DTK!Q$6,0),"")</f>
        <v>0</v>
      </c>
      <c r="R36" s="93" t="str">
        <f>IF(ISNA(VLOOKUP($A36,DSSV!$A$7:$R$63790,IN_DTK!R$6,0))=FALSE,VLOOKUP($A36,DSSV!$A$7:$R$63790,IN_DTK!R$6,0),"")</f>
        <v>Không</v>
      </c>
      <c r="S36" s="103" t="e">
        <f>IF(ISNA(VLOOKUP($A36,DSSV!$A$7:$R$63790,IN_DTK!S$6,0))=FALSE,VLOOKUP($A36,DSSV!$A$7:$R$63790,IN_DTK!S$6,0),"")</f>
        <v>#REF!</v>
      </c>
      <c r="T36" s="74" t="e">
        <f t="shared" si="0"/>
        <v>#REF!</v>
      </c>
      <c r="U36" s="74" t="e">
        <f t="shared" si="1"/>
        <v>#REF!</v>
      </c>
    </row>
    <row r="37" spans="1:21" s="74" customFormat="1" ht="20.25" customHeight="1">
      <c r="A37" s="72">
        <v>28</v>
      </c>
      <c r="B37" s="96">
        <f>--SUBTOTAL(2,C$7:C37)</f>
        <v>0</v>
      </c>
      <c r="C37" s="75" t="e">
        <f>IF(ISNA(VLOOKUP($A37,DSSV!$A$7:$R$63790,IN_DTK!C$6,0))=FALSE,VLOOKUP($A37,DSSV!$A$7:$R$63790,IN_DTK!C$6,0),"")</f>
        <v>#REF!</v>
      </c>
      <c r="D37" s="99" t="e">
        <f>IF(ISNA(VLOOKUP($A37,DSSV!$A$7:$R$63790,IN_DTK!D$6,0))=FALSE,VLOOKUP($A37,DSSV!$A$7:$R$63790,IN_DTK!D$6,0),"")</f>
        <v>#REF!</v>
      </c>
      <c r="E37" s="100" t="e">
        <f>IF(ISNA(VLOOKUP($A37,DSSV!$A$7:$R$63790,IN_DTK!E$6,0))=FALSE,VLOOKUP($A37,DSSV!$A$7:$R$63790,IN_DTK!E$6,0),"")</f>
        <v>#REF!</v>
      </c>
      <c r="F37" s="105" t="e">
        <f>IF(ISNA(VLOOKUP($A37,DSSV!$A$7:$R$63790,IN_DTK!F$6,0))=FALSE,VLOOKUP($A37,DSSV!$A$7:$R$63790,IN_DTK!F$6,0),"")</f>
        <v>#REF!</v>
      </c>
      <c r="G37" s="105" t="e">
        <f>IF(ISNA(VLOOKUP($A37,DSSV!$A$7:$R$63790,IN_DTK!G$6,0))=FALSE,VLOOKUP($A37,DSSV!$A$7:$R$63790,IN_DTK!G$6,0),"")</f>
        <v>#REF!</v>
      </c>
      <c r="H37" s="101">
        <f>IF(ISNA(VLOOKUP($A37,DSSV!$A$7:$R$63790,IN_DTK!H$6,0))=FALSE,IF(H$9&lt;&gt;0,VLOOKUP($A37,DSSV!$A$7:$R$63790,IN_DTK!H$6,0),""),"")</f>
        <v>0</v>
      </c>
      <c r="I37" s="101">
        <f>IF(ISNA(VLOOKUP($A37,DSSV!$A$7:$R$63790,IN_DTK!I$6,0))=FALSE,IF(I$9&lt;&gt;0,VLOOKUP($A37,DSSV!$A$7:$R$63790,IN_DTK!I$6,0),""),"")</f>
        <v>0</v>
      </c>
      <c r="J37" s="101">
        <f>IF(ISNA(VLOOKUP($A37,DSSV!$A$7:$R$63790,IN_DTK!J$6,0))=FALSE,IF(J$9&lt;&gt;0,VLOOKUP($A37,DSSV!$A$7:$R$63790,IN_DTK!J$6,0),""),"")</f>
        <v>0</v>
      </c>
      <c r="K37" s="101">
        <f>IF(ISNA(VLOOKUP($A37,DSSV!$A$7:$R$63790,IN_DTK!K$6,0))=FALSE,IF(K$9&lt;&gt;0,VLOOKUP($A37,DSSV!$A$7:$R$63790,IN_DTK!K$6,0),""),"")</f>
        <v>0</v>
      </c>
      <c r="L37" s="101">
        <f>IF(ISNA(VLOOKUP($A37,DSSV!$A$7:$R$63790,IN_DTK!L$6,0))=FALSE,IF(L$9&lt;&gt;0,VLOOKUP($A37,DSSV!$A$7:$R$63790,IN_DTK!L$6,0),""),"")</f>
        <v>0</v>
      </c>
      <c r="M37" s="101">
        <f>IF(ISNA(VLOOKUP($A37,DSSV!$A$7:$R$63790,IN_DTK!M$6,0))=FALSE,IF(M$9&lt;&gt;0,VLOOKUP($A37,DSSV!$A$7:$R$63790,IN_DTK!M$6,0),""),"")</f>
        <v>0</v>
      </c>
      <c r="N37" s="101">
        <f>IF(ISNA(VLOOKUP($A37,DSSV!$A$7:$R$63790,IN_DTK!N$6,0))=FALSE,IF(N$9&lt;&gt;0,VLOOKUP($A37,DSSV!$A$7:$R$63790,IN_DTK!N$6,0),""),"")</f>
        <v>0</v>
      </c>
      <c r="O37" s="101">
        <f>IF(ISNA(VLOOKUP($A37,DSSV!$A$7:$R$63790,IN_DTK!O$6,0))=FALSE,IF(O$9&lt;&gt;0,VLOOKUP($A37,DSSV!$A$7:$R$63790,IN_DTK!O$6,0),""),"")</f>
        <v>0</v>
      </c>
      <c r="P37" s="101">
        <f>IF(ISNA(VLOOKUP($A37,DSSV!$A$7:$R$63790,IN_DTK!P$6,0))=FALSE,IF(P$9&lt;&gt;0,VLOOKUP($A37,DSSV!$A$7:$R$63790,IN_DTK!P$6,0),""),"")</f>
        <v>0</v>
      </c>
      <c r="Q37" s="102">
        <f>IF(ISNA(VLOOKUP($A37,DSSV!$A$7:$R$63790,IN_DTK!Q$6,0))=FALSE,VLOOKUP($A37,DSSV!$A$7:$R$63790,IN_DTK!Q$6,0),"")</f>
        <v>0</v>
      </c>
      <c r="R37" s="93" t="str">
        <f>IF(ISNA(VLOOKUP($A37,DSSV!$A$7:$R$63790,IN_DTK!R$6,0))=FALSE,VLOOKUP($A37,DSSV!$A$7:$R$63790,IN_DTK!R$6,0),"")</f>
        <v>Không</v>
      </c>
      <c r="S37" s="103" t="e">
        <f>IF(ISNA(VLOOKUP($A37,DSSV!$A$7:$R$63790,IN_DTK!S$6,0))=FALSE,VLOOKUP($A37,DSSV!$A$7:$R$63790,IN_DTK!S$6,0),"")</f>
        <v>#REF!</v>
      </c>
      <c r="T37" s="74" t="e">
        <f t="shared" si="0"/>
        <v>#REF!</v>
      </c>
      <c r="U37" s="74" t="e">
        <f t="shared" si="1"/>
        <v>#REF!</v>
      </c>
    </row>
    <row r="38" spans="1:21" s="74" customFormat="1" ht="20.25" customHeight="1">
      <c r="A38" s="72">
        <v>29</v>
      </c>
      <c r="B38" s="96">
        <f>--SUBTOTAL(2,C$7:C38)</f>
        <v>0</v>
      </c>
      <c r="C38" s="75" t="e">
        <f>IF(ISNA(VLOOKUP($A38,DSSV!$A$7:$R$63790,IN_DTK!C$6,0))=FALSE,VLOOKUP($A38,DSSV!$A$7:$R$63790,IN_DTK!C$6,0),"")</f>
        <v>#REF!</v>
      </c>
      <c r="D38" s="99" t="e">
        <f>IF(ISNA(VLOOKUP($A38,DSSV!$A$7:$R$63790,IN_DTK!D$6,0))=FALSE,VLOOKUP($A38,DSSV!$A$7:$R$63790,IN_DTK!D$6,0),"")</f>
        <v>#REF!</v>
      </c>
      <c r="E38" s="100" t="e">
        <f>IF(ISNA(VLOOKUP($A38,DSSV!$A$7:$R$63790,IN_DTK!E$6,0))=FALSE,VLOOKUP($A38,DSSV!$A$7:$R$63790,IN_DTK!E$6,0),"")</f>
        <v>#REF!</v>
      </c>
      <c r="F38" s="105" t="e">
        <f>IF(ISNA(VLOOKUP($A38,DSSV!$A$7:$R$63790,IN_DTK!F$6,0))=FALSE,VLOOKUP($A38,DSSV!$A$7:$R$63790,IN_DTK!F$6,0),"")</f>
        <v>#REF!</v>
      </c>
      <c r="G38" s="105" t="e">
        <f>IF(ISNA(VLOOKUP($A38,DSSV!$A$7:$R$63790,IN_DTK!G$6,0))=FALSE,VLOOKUP($A38,DSSV!$A$7:$R$63790,IN_DTK!G$6,0),"")</f>
        <v>#REF!</v>
      </c>
      <c r="H38" s="101">
        <f>IF(ISNA(VLOOKUP($A38,DSSV!$A$7:$R$63790,IN_DTK!H$6,0))=FALSE,IF(H$9&lt;&gt;0,VLOOKUP($A38,DSSV!$A$7:$R$63790,IN_DTK!H$6,0),""),"")</f>
        <v>0</v>
      </c>
      <c r="I38" s="101">
        <f>IF(ISNA(VLOOKUP($A38,DSSV!$A$7:$R$63790,IN_DTK!I$6,0))=FALSE,IF(I$9&lt;&gt;0,VLOOKUP($A38,DSSV!$A$7:$R$63790,IN_DTK!I$6,0),""),"")</f>
        <v>0</v>
      </c>
      <c r="J38" s="101">
        <f>IF(ISNA(VLOOKUP($A38,DSSV!$A$7:$R$63790,IN_DTK!J$6,0))=FALSE,IF(J$9&lt;&gt;0,VLOOKUP($A38,DSSV!$A$7:$R$63790,IN_DTK!J$6,0),""),"")</f>
        <v>0</v>
      </c>
      <c r="K38" s="101">
        <f>IF(ISNA(VLOOKUP($A38,DSSV!$A$7:$R$63790,IN_DTK!K$6,0))=FALSE,IF(K$9&lt;&gt;0,VLOOKUP($A38,DSSV!$A$7:$R$63790,IN_DTK!K$6,0),""),"")</f>
        <v>0</v>
      </c>
      <c r="L38" s="101">
        <f>IF(ISNA(VLOOKUP($A38,DSSV!$A$7:$R$63790,IN_DTK!L$6,0))=FALSE,IF(L$9&lt;&gt;0,VLOOKUP($A38,DSSV!$A$7:$R$63790,IN_DTK!L$6,0),""),"")</f>
        <v>0</v>
      </c>
      <c r="M38" s="101">
        <f>IF(ISNA(VLOOKUP($A38,DSSV!$A$7:$R$63790,IN_DTK!M$6,0))=FALSE,IF(M$9&lt;&gt;0,VLOOKUP($A38,DSSV!$A$7:$R$63790,IN_DTK!M$6,0),""),"")</f>
        <v>0</v>
      </c>
      <c r="N38" s="101">
        <f>IF(ISNA(VLOOKUP($A38,DSSV!$A$7:$R$63790,IN_DTK!N$6,0))=FALSE,IF(N$9&lt;&gt;0,VLOOKUP($A38,DSSV!$A$7:$R$63790,IN_DTK!N$6,0),""),"")</f>
        <v>0</v>
      </c>
      <c r="O38" s="101">
        <f>IF(ISNA(VLOOKUP($A38,DSSV!$A$7:$R$63790,IN_DTK!O$6,0))=FALSE,IF(O$9&lt;&gt;0,VLOOKUP($A38,DSSV!$A$7:$R$63790,IN_DTK!O$6,0),""),"")</f>
        <v>0</v>
      </c>
      <c r="P38" s="101">
        <f>IF(ISNA(VLOOKUP($A38,DSSV!$A$7:$R$63790,IN_DTK!P$6,0))=FALSE,IF(P$9&lt;&gt;0,VLOOKUP($A38,DSSV!$A$7:$R$63790,IN_DTK!P$6,0),""),"")</f>
        <v>0</v>
      </c>
      <c r="Q38" s="102">
        <f>IF(ISNA(VLOOKUP($A38,DSSV!$A$7:$R$63790,IN_DTK!Q$6,0))=FALSE,VLOOKUP($A38,DSSV!$A$7:$R$63790,IN_DTK!Q$6,0),"")</f>
        <v>0</v>
      </c>
      <c r="R38" s="93" t="str">
        <f>IF(ISNA(VLOOKUP($A38,DSSV!$A$7:$R$63790,IN_DTK!R$6,0))=FALSE,VLOOKUP($A38,DSSV!$A$7:$R$63790,IN_DTK!R$6,0),"")</f>
        <v>Không</v>
      </c>
      <c r="S38" s="103" t="e">
        <f>IF(ISNA(VLOOKUP($A38,DSSV!$A$7:$R$63790,IN_DTK!S$6,0))=FALSE,VLOOKUP($A38,DSSV!$A$7:$R$63790,IN_DTK!S$6,0),"")</f>
        <v>#REF!</v>
      </c>
      <c r="T38" s="74" t="e">
        <f t="shared" si="0"/>
        <v>#REF!</v>
      </c>
      <c r="U38" s="74" t="e">
        <f t="shared" si="1"/>
        <v>#REF!</v>
      </c>
    </row>
    <row r="39" spans="1:21" s="74" customFormat="1" ht="20.25" customHeight="1">
      <c r="A39" s="72">
        <v>30</v>
      </c>
      <c r="B39" s="96">
        <f>--SUBTOTAL(2,C$7:C39)</f>
        <v>0</v>
      </c>
      <c r="C39" s="75" t="e">
        <f>IF(ISNA(VLOOKUP($A39,DSSV!$A$7:$R$63790,IN_DTK!C$6,0))=FALSE,VLOOKUP($A39,DSSV!$A$7:$R$63790,IN_DTK!C$6,0),"")</f>
        <v>#REF!</v>
      </c>
      <c r="D39" s="99" t="e">
        <f>IF(ISNA(VLOOKUP($A39,DSSV!$A$7:$R$63790,IN_DTK!D$6,0))=FALSE,VLOOKUP($A39,DSSV!$A$7:$R$63790,IN_DTK!D$6,0),"")</f>
        <v>#REF!</v>
      </c>
      <c r="E39" s="100" t="e">
        <f>IF(ISNA(VLOOKUP($A39,DSSV!$A$7:$R$63790,IN_DTK!E$6,0))=FALSE,VLOOKUP($A39,DSSV!$A$7:$R$63790,IN_DTK!E$6,0),"")</f>
        <v>#REF!</v>
      </c>
      <c r="F39" s="105" t="e">
        <f>IF(ISNA(VLOOKUP($A39,DSSV!$A$7:$R$63790,IN_DTK!F$6,0))=FALSE,VLOOKUP($A39,DSSV!$A$7:$R$63790,IN_DTK!F$6,0),"")</f>
        <v>#REF!</v>
      </c>
      <c r="G39" s="105" t="e">
        <f>IF(ISNA(VLOOKUP($A39,DSSV!$A$7:$R$63790,IN_DTK!G$6,0))=FALSE,VLOOKUP($A39,DSSV!$A$7:$R$63790,IN_DTK!G$6,0),"")</f>
        <v>#REF!</v>
      </c>
      <c r="H39" s="101">
        <f>IF(ISNA(VLOOKUP($A39,DSSV!$A$7:$R$63790,IN_DTK!H$6,0))=FALSE,IF(H$9&lt;&gt;0,VLOOKUP($A39,DSSV!$A$7:$R$63790,IN_DTK!H$6,0),""),"")</f>
        <v>0</v>
      </c>
      <c r="I39" s="101">
        <f>IF(ISNA(VLOOKUP($A39,DSSV!$A$7:$R$63790,IN_DTK!I$6,0))=FALSE,IF(I$9&lt;&gt;0,VLOOKUP($A39,DSSV!$A$7:$R$63790,IN_DTK!I$6,0),""),"")</f>
        <v>0</v>
      </c>
      <c r="J39" s="101">
        <f>IF(ISNA(VLOOKUP($A39,DSSV!$A$7:$R$63790,IN_DTK!J$6,0))=FALSE,IF(J$9&lt;&gt;0,VLOOKUP($A39,DSSV!$A$7:$R$63790,IN_DTK!J$6,0),""),"")</f>
        <v>0</v>
      </c>
      <c r="K39" s="101">
        <f>IF(ISNA(VLOOKUP($A39,DSSV!$A$7:$R$63790,IN_DTK!K$6,0))=FALSE,IF(K$9&lt;&gt;0,VLOOKUP($A39,DSSV!$A$7:$R$63790,IN_DTK!K$6,0),""),"")</f>
        <v>0</v>
      </c>
      <c r="L39" s="101">
        <f>IF(ISNA(VLOOKUP($A39,DSSV!$A$7:$R$63790,IN_DTK!L$6,0))=FALSE,IF(L$9&lt;&gt;0,VLOOKUP($A39,DSSV!$A$7:$R$63790,IN_DTK!L$6,0),""),"")</f>
        <v>0</v>
      </c>
      <c r="M39" s="101">
        <f>IF(ISNA(VLOOKUP($A39,DSSV!$A$7:$R$63790,IN_DTK!M$6,0))=FALSE,IF(M$9&lt;&gt;0,VLOOKUP($A39,DSSV!$A$7:$R$63790,IN_DTK!M$6,0),""),"")</f>
        <v>0</v>
      </c>
      <c r="N39" s="101">
        <f>IF(ISNA(VLOOKUP($A39,DSSV!$A$7:$R$63790,IN_DTK!N$6,0))=FALSE,IF(N$9&lt;&gt;0,VLOOKUP($A39,DSSV!$A$7:$R$63790,IN_DTK!N$6,0),""),"")</f>
        <v>0</v>
      </c>
      <c r="O39" s="101">
        <f>IF(ISNA(VLOOKUP($A39,DSSV!$A$7:$R$63790,IN_DTK!O$6,0))=FALSE,IF(O$9&lt;&gt;0,VLOOKUP($A39,DSSV!$A$7:$R$63790,IN_DTK!O$6,0),""),"")</f>
        <v>0</v>
      </c>
      <c r="P39" s="101">
        <f>IF(ISNA(VLOOKUP($A39,DSSV!$A$7:$R$63790,IN_DTK!P$6,0))=FALSE,IF(P$9&lt;&gt;0,VLOOKUP($A39,DSSV!$A$7:$R$63790,IN_DTK!P$6,0),""),"")</f>
        <v>0</v>
      </c>
      <c r="Q39" s="102">
        <f>IF(ISNA(VLOOKUP($A39,DSSV!$A$7:$R$63790,IN_DTK!Q$6,0))=FALSE,VLOOKUP($A39,DSSV!$A$7:$R$63790,IN_DTK!Q$6,0),"")</f>
        <v>0</v>
      </c>
      <c r="R39" s="93" t="str">
        <f>IF(ISNA(VLOOKUP($A39,DSSV!$A$7:$R$63790,IN_DTK!R$6,0))=FALSE,VLOOKUP($A39,DSSV!$A$7:$R$63790,IN_DTK!R$6,0),"")</f>
        <v>Không</v>
      </c>
      <c r="S39" s="103" t="e">
        <f>IF(ISNA(VLOOKUP($A39,DSSV!$A$7:$R$63790,IN_DTK!S$6,0))=FALSE,VLOOKUP($A39,DSSV!$A$7:$R$63790,IN_DTK!S$6,0),"")</f>
        <v>#REF!</v>
      </c>
      <c r="T39" s="74" t="e">
        <f t="shared" si="0"/>
        <v>#REF!</v>
      </c>
      <c r="U39" s="74" t="e">
        <f t="shared" si="1"/>
        <v>#REF!</v>
      </c>
    </row>
    <row r="40" spans="1:21" s="74" customFormat="1" ht="20.25" customHeight="1">
      <c r="A40" s="72">
        <v>31</v>
      </c>
      <c r="B40" s="96">
        <f>--SUBTOTAL(2,C$7:C40)</f>
        <v>0</v>
      </c>
      <c r="C40" s="75" t="e">
        <f>IF(ISNA(VLOOKUP($A40,DSSV!$A$7:$R$63790,IN_DTK!C$6,0))=FALSE,VLOOKUP($A40,DSSV!$A$7:$R$63790,IN_DTK!C$6,0),"")</f>
        <v>#REF!</v>
      </c>
      <c r="D40" s="99" t="e">
        <f>IF(ISNA(VLOOKUP($A40,DSSV!$A$7:$R$63790,IN_DTK!D$6,0))=FALSE,VLOOKUP($A40,DSSV!$A$7:$R$63790,IN_DTK!D$6,0),"")</f>
        <v>#REF!</v>
      </c>
      <c r="E40" s="100" t="e">
        <f>IF(ISNA(VLOOKUP($A40,DSSV!$A$7:$R$63790,IN_DTK!E$6,0))=FALSE,VLOOKUP($A40,DSSV!$A$7:$R$63790,IN_DTK!E$6,0),"")</f>
        <v>#REF!</v>
      </c>
      <c r="F40" s="105" t="e">
        <f>IF(ISNA(VLOOKUP($A40,DSSV!$A$7:$R$63790,IN_DTK!F$6,0))=FALSE,VLOOKUP($A40,DSSV!$A$7:$R$63790,IN_DTK!F$6,0),"")</f>
        <v>#REF!</v>
      </c>
      <c r="G40" s="105" t="e">
        <f>IF(ISNA(VLOOKUP($A40,DSSV!$A$7:$R$63790,IN_DTK!G$6,0))=FALSE,VLOOKUP($A40,DSSV!$A$7:$R$63790,IN_DTK!G$6,0),"")</f>
        <v>#REF!</v>
      </c>
      <c r="H40" s="101">
        <f>IF(ISNA(VLOOKUP($A40,DSSV!$A$7:$R$63790,IN_DTK!H$6,0))=FALSE,IF(H$9&lt;&gt;0,VLOOKUP($A40,DSSV!$A$7:$R$63790,IN_DTK!H$6,0),""),"")</f>
        <v>0</v>
      </c>
      <c r="I40" s="101">
        <f>IF(ISNA(VLOOKUP($A40,DSSV!$A$7:$R$63790,IN_DTK!I$6,0))=FALSE,IF(I$9&lt;&gt;0,VLOOKUP($A40,DSSV!$A$7:$R$63790,IN_DTK!I$6,0),""),"")</f>
        <v>0</v>
      </c>
      <c r="J40" s="101">
        <f>IF(ISNA(VLOOKUP($A40,DSSV!$A$7:$R$63790,IN_DTK!J$6,0))=FALSE,IF(J$9&lt;&gt;0,VLOOKUP($A40,DSSV!$A$7:$R$63790,IN_DTK!J$6,0),""),"")</f>
        <v>0</v>
      </c>
      <c r="K40" s="101">
        <f>IF(ISNA(VLOOKUP($A40,DSSV!$A$7:$R$63790,IN_DTK!K$6,0))=FALSE,IF(K$9&lt;&gt;0,VLOOKUP($A40,DSSV!$A$7:$R$63790,IN_DTK!K$6,0),""),"")</f>
        <v>0</v>
      </c>
      <c r="L40" s="101">
        <f>IF(ISNA(VLOOKUP($A40,DSSV!$A$7:$R$63790,IN_DTK!L$6,0))=FALSE,IF(L$9&lt;&gt;0,VLOOKUP($A40,DSSV!$A$7:$R$63790,IN_DTK!L$6,0),""),"")</f>
        <v>0</v>
      </c>
      <c r="M40" s="101">
        <f>IF(ISNA(VLOOKUP($A40,DSSV!$A$7:$R$63790,IN_DTK!M$6,0))=FALSE,IF(M$9&lt;&gt;0,VLOOKUP($A40,DSSV!$A$7:$R$63790,IN_DTK!M$6,0),""),"")</f>
        <v>0</v>
      </c>
      <c r="N40" s="101">
        <f>IF(ISNA(VLOOKUP($A40,DSSV!$A$7:$R$63790,IN_DTK!N$6,0))=FALSE,IF(N$9&lt;&gt;0,VLOOKUP($A40,DSSV!$A$7:$R$63790,IN_DTK!N$6,0),""),"")</f>
        <v>0</v>
      </c>
      <c r="O40" s="101">
        <f>IF(ISNA(VLOOKUP($A40,DSSV!$A$7:$R$63790,IN_DTK!O$6,0))=FALSE,IF(O$9&lt;&gt;0,VLOOKUP($A40,DSSV!$A$7:$R$63790,IN_DTK!O$6,0),""),"")</f>
        <v>0</v>
      </c>
      <c r="P40" s="101">
        <f>IF(ISNA(VLOOKUP($A40,DSSV!$A$7:$R$63790,IN_DTK!P$6,0))=FALSE,IF(P$9&lt;&gt;0,VLOOKUP($A40,DSSV!$A$7:$R$63790,IN_DTK!P$6,0),""),"")</f>
        <v>0</v>
      </c>
      <c r="Q40" s="102">
        <f>IF(ISNA(VLOOKUP($A40,DSSV!$A$7:$R$63790,IN_DTK!Q$6,0))=FALSE,VLOOKUP($A40,DSSV!$A$7:$R$63790,IN_DTK!Q$6,0),"")</f>
        <v>0</v>
      </c>
      <c r="R40" s="93" t="str">
        <f>IF(ISNA(VLOOKUP($A40,DSSV!$A$7:$R$63790,IN_DTK!R$6,0))=FALSE,VLOOKUP($A40,DSSV!$A$7:$R$63790,IN_DTK!R$6,0),"")</f>
        <v>Không</v>
      </c>
      <c r="S40" s="103" t="e">
        <f>IF(ISNA(VLOOKUP($A40,DSSV!$A$7:$R$63790,IN_DTK!S$6,0))=FALSE,VLOOKUP($A40,DSSV!$A$7:$R$63790,IN_DTK!S$6,0),"")</f>
        <v>#REF!</v>
      </c>
      <c r="T40" s="74" t="e">
        <f t="shared" si="0"/>
        <v>#REF!</v>
      </c>
      <c r="U40" s="74" t="e">
        <f t="shared" si="1"/>
        <v>#REF!</v>
      </c>
    </row>
    <row r="41" spans="1:21" s="74" customFormat="1" ht="20.25" customHeight="1">
      <c r="A41" s="72">
        <v>32</v>
      </c>
      <c r="B41" s="96">
        <f>--SUBTOTAL(2,C$7:C41)</f>
        <v>0</v>
      </c>
      <c r="C41" s="75" t="e">
        <f>IF(ISNA(VLOOKUP($A41,DSSV!$A$7:$R$63790,IN_DTK!C$6,0))=FALSE,VLOOKUP($A41,DSSV!$A$7:$R$63790,IN_DTK!C$6,0),"")</f>
        <v>#REF!</v>
      </c>
      <c r="D41" s="99" t="e">
        <f>IF(ISNA(VLOOKUP($A41,DSSV!$A$7:$R$63790,IN_DTK!D$6,0))=FALSE,VLOOKUP($A41,DSSV!$A$7:$R$63790,IN_DTK!D$6,0),"")</f>
        <v>#REF!</v>
      </c>
      <c r="E41" s="100" t="e">
        <f>IF(ISNA(VLOOKUP($A41,DSSV!$A$7:$R$63790,IN_DTK!E$6,0))=FALSE,VLOOKUP($A41,DSSV!$A$7:$R$63790,IN_DTK!E$6,0),"")</f>
        <v>#REF!</v>
      </c>
      <c r="F41" s="105" t="e">
        <f>IF(ISNA(VLOOKUP($A41,DSSV!$A$7:$R$63790,IN_DTK!F$6,0))=FALSE,VLOOKUP($A41,DSSV!$A$7:$R$63790,IN_DTK!F$6,0),"")</f>
        <v>#REF!</v>
      </c>
      <c r="G41" s="105" t="e">
        <f>IF(ISNA(VLOOKUP($A41,DSSV!$A$7:$R$63790,IN_DTK!G$6,0))=FALSE,VLOOKUP($A41,DSSV!$A$7:$R$63790,IN_DTK!G$6,0),"")</f>
        <v>#REF!</v>
      </c>
      <c r="H41" s="101">
        <f>IF(ISNA(VLOOKUP($A41,DSSV!$A$7:$R$63790,IN_DTK!H$6,0))=FALSE,IF(H$9&lt;&gt;0,VLOOKUP($A41,DSSV!$A$7:$R$63790,IN_DTK!H$6,0),""),"")</f>
        <v>0</v>
      </c>
      <c r="I41" s="101">
        <f>IF(ISNA(VLOOKUP($A41,DSSV!$A$7:$R$63790,IN_DTK!I$6,0))=FALSE,IF(I$9&lt;&gt;0,VLOOKUP($A41,DSSV!$A$7:$R$63790,IN_DTK!I$6,0),""),"")</f>
        <v>0</v>
      </c>
      <c r="J41" s="101">
        <f>IF(ISNA(VLOOKUP($A41,DSSV!$A$7:$R$63790,IN_DTK!J$6,0))=FALSE,IF(J$9&lt;&gt;0,VLOOKUP($A41,DSSV!$A$7:$R$63790,IN_DTK!J$6,0),""),"")</f>
        <v>0</v>
      </c>
      <c r="K41" s="101">
        <f>IF(ISNA(VLOOKUP($A41,DSSV!$A$7:$R$63790,IN_DTK!K$6,0))=FALSE,IF(K$9&lt;&gt;0,VLOOKUP($A41,DSSV!$A$7:$R$63790,IN_DTK!K$6,0),""),"")</f>
        <v>0</v>
      </c>
      <c r="L41" s="101">
        <f>IF(ISNA(VLOOKUP($A41,DSSV!$A$7:$R$63790,IN_DTK!L$6,0))=FALSE,IF(L$9&lt;&gt;0,VLOOKUP($A41,DSSV!$A$7:$R$63790,IN_DTK!L$6,0),""),"")</f>
        <v>0</v>
      </c>
      <c r="M41" s="101">
        <f>IF(ISNA(VLOOKUP($A41,DSSV!$A$7:$R$63790,IN_DTK!M$6,0))=FALSE,IF(M$9&lt;&gt;0,VLOOKUP($A41,DSSV!$A$7:$R$63790,IN_DTK!M$6,0),""),"")</f>
        <v>0</v>
      </c>
      <c r="N41" s="101">
        <f>IF(ISNA(VLOOKUP($A41,DSSV!$A$7:$R$63790,IN_DTK!N$6,0))=FALSE,IF(N$9&lt;&gt;0,VLOOKUP($A41,DSSV!$A$7:$R$63790,IN_DTK!N$6,0),""),"")</f>
        <v>0</v>
      </c>
      <c r="O41" s="101">
        <f>IF(ISNA(VLOOKUP($A41,DSSV!$A$7:$R$63790,IN_DTK!O$6,0))=FALSE,IF(O$9&lt;&gt;0,VLOOKUP($A41,DSSV!$A$7:$R$63790,IN_DTK!O$6,0),""),"")</f>
        <v>0</v>
      </c>
      <c r="P41" s="101">
        <f>IF(ISNA(VLOOKUP($A41,DSSV!$A$7:$R$63790,IN_DTK!P$6,0))=FALSE,IF(P$9&lt;&gt;0,VLOOKUP($A41,DSSV!$A$7:$R$63790,IN_DTK!P$6,0),""),"")</f>
        <v>0</v>
      </c>
      <c r="Q41" s="102">
        <f>IF(ISNA(VLOOKUP($A41,DSSV!$A$7:$R$63790,IN_DTK!Q$6,0))=FALSE,VLOOKUP($A41,DSSV!$A$7:$R$63790,IN_DTK!Q$6,0),"")</f>
        <v>0</v>
      </c>
      <c r="R41" s="93" t="str">
        <f>IF(ISNA(VLOOKUP($A41,DSSV!$A$7:$R$63790,IN_DTK!R$6,0))=FALSE,VLOOKUP($A41,DSSV!$A$7:$R$63790,IN_DTK!R$6,0),"")</f>
        <v>Không</v>
      </c>
      <c r="S41" s="103" t="e">
        <f>IF(ISNA(VLOOKUP($A41,DSSV!$A$7:$R$63790,IN_DTK!S$6,0))=FALSE,VLOOKUP($A41,DSSV!$A$7:$R$63790,IN_DTK!S$6,0),"")</f>
        <v>#REF!</v>
      </c>
      <c r="T41" s="74" t="e">
        <f t="shared" si="0"/>
        <v>#REF!</v>
      </c>
      <c r="U41" s="74" t="e">
        <f t="shared" si="1"/>
        <v>#REF!</v>
      </c>
    </row>
    <row r="42" spans="1:21" s="74" customFormat="1" ht="20.25" customHeight="1">
      <c r="A42" s="72">
        <v>33</v>
      </c>
      <c r="B42" s="96">
        <f>--SUBTOTAL(2,C$7:C42)</f>
        <v>0</v>
      </c>
      <c r="C42" s="75" t="e">
        <f>IF(ISNA(VLOOKUP($A42,DSSV!$A$7:$R$63790,IN_DTK!C$6,0))=FALSE,VLOOKUP($A42,DSSV!$A$7:$R$63790,IN_DTK!C$6,0),"")</f>
        <v>#REF!</v>
      </c>
      <c r="D42" s="99" t="e">
        <f>IF(ISNA(VLOOKUP($A42,DSSV!$A$7:$R$63790,IN_DTK!D$6,0))=FALSE,VLOOKUP($A42,DSSV!$A$7:$R$63790,IN_DTK!D$6,0),"")</f>
        <v>#REF!</v>
      </c>
      <c r="E42" s="100" t="e">
        <f>IF(ISNA(VLOOKUP($A42,DSSV!$A$7:$R$63790,IN_DTK!E$6,0))=FALSE,VLOOKUP($A42,DSSV!$A$7:$R$63790,IN_DTK!E$6,0),"")</f>
        <v>#REF!</v>
      </c>
      <c r="F42" s="105" t="e">
        <f>IF(ISNA(VLOOKUP($A42,DSSV!$A$7:$R$63790,IN_DTK!F$6,0))=FALSE,VLOOKUP($A42,DSSV!$A$7:$R$63790,IN_DTK!F$6,0),"")</f>
        <v>#REF!</v>
      </c>
      <c r="G42" s="105" t="e">
        <f>IF(ISNA(VLOOKUP($A42,DSSV!$A$7:$R$63790,IN_DTK!G$6,0))=FALSE,VLOOKUP($A42,DSSV!$A$7:$R$63790,IN_DTK!G$6,0),"")</f>
        <v>#REF!</v>
      </c>
      <c r="H42" s="101">
        <f>IF(ISNA(VLOOKUP($A42,DSSV!$A$7:$R$63790,IN_DTK!H$6,0))=FALSE,IF(H$9&lt;&gt;0,VLOOKUP($A42,DSSV!$A$7:$R$63790,IN_DTK!H$6,0),""),"")</f>
        <v>0</v>
      </c>
      <c r="I42" s="101">
        <f>IF(ISNA(VLOOKUP($A42,DSSV!$A$7:$R$63790,IN_DTK!I$6,0))=FALSE,IF(I$9&lt;&gt;0,VLOOKUP($A42,DSSV!$A$7:$R$63790,IN_DTK!I$6,0),""),"")</f>
        <v>0</v>
      </c>
      <c r="J42" s="101">
        <f>IF(ISNA(VLOOKUP($A42,DSSV!$A$7:$R$63790,IN_DTK!J$6,0))=FALSE,IF(J$9&lt;&gt;0,VLOOKUP($A42,DSSV!$A$7:$R$63790,IN_DTK!J$6,0),""),"")</f>
        <v>0</v>
      </c>
      <c r="K42" s="101">
        <f>IF(ISNA(VLOOKUP($A42,DSSV!$A$7:$R$63790,IN_DTK!K$6,0))=FALSE,IF(K$9&lt;&gt;0,VLOOKUP($A42,DSSV!$A$7:$R$63790,IN_DTK!K$6,0),""),"")</f>
        <v>0</v>
      </c>
      <c r="L42" s="101">
        <f>IF(ISNA(VLOOKUP($A42,DSSV!$A$7:$R$63790,IN_DTK!L$6,0))=FALSE,IF(L$9&lt;&gt;0,VLOOKUP($A42,DSSV!$A$7:$R$63790,IN_DTK!L$6,0),""),"")</f>
        <v>0</v>
      </c>
      <c r="M42" s="101">
        <f>IF(ISNA(VLOOKUP($A42,DSSV!$A$7:$R$63790,IN_DTK!M$6,0))=FALSE,IF(M$9&lt;&gt;0,VLOOKUP($A42,DSSV!$A$7:$R$63790,IN_DTK!M$6,0),""),"")</f>
        <v>0</v>
      </c>
      <c r="N42" s="101">
        <f>IF(ISNA(VLOOKUP($A42,DSSV!$A$7:$R$63790,IN_DTK!N$6,0))=FALSE,IF(N$9&lt;&gt;0,VLOOKUP($A42,DSSV!$A$7:$R$63790,IN_DTK!N$6,0),""),"")</f>
        <v>0</v>
      </c>
      <c r="O42" s="101">
        <f>IF(ISNA(VLOOKUP($A42,DSSV!$A$7:$R$63790,IN_DTK!O$6,0))=FALSE,IF(O$9&lt;&gt;0,VLOOKUP($A42,DSSV!$A$7:$R$63790,IN_DTK!O$6,0),""),"")</f>
        <v>0</v>
      </c>
      <c r="P42" s="101">
        <f>IF(ISNA(VLOOKUP($A42,DSSV!$A$7:$R$63790,IN_DTK!P$6,0))=FALSE,IF(P$9&lt;&gt;0,VLOOKUP($A42,DSSV!$A$7:$R$63790,IN_DTK!P$6,0),""),"")</f>
        <v>0</v>
      </c>
      <c r="Q42" s="102">
        <f>IF(ISNA(VLOOKUP($A42,DSSV!$A$7:$R$63790,IN_DTK!Q$6,0))=FALSE,VLOOKUP($A42,DSSV!$A$7:$R$63790,IN_DTK!Q$6,0),"")</f>
        <v>0</v>
      </c>
      <c r="R42" s="93" t="str">
        <f>IF(ISNA(VLOOKUP($A42,DSSV!$A$7:$R$63790,IN_DTK!R$6,0))=FALSE,VLOOKUP($A42,DSSV!$A$7:$R$63790,IN_DTK!R$6,0),"")</f>
        <v>Không</v>
      </c>
      <c r="S42" s="103" t="e">
        <f>IF(ISNA(VLOOKUP($A42,DSSV!$A$7:$R$63790,IN_DTK!S$6,0))=FALSE,VLOOKUP($A42,DSSV!$A$7:$R$63790,IN_DTK!S$6,0),"")</f>
        <v>#REF!</v>
      </c>
      <c r="T42" s="74" t="e">
        <f t="shared" si="0"/>
        <v>#REF!</v>
      </c>
      <c r="U42" s="74" t="e">
        <f t="shared" si="1"/>
        <v>#REF!</v>
      </c>
    </row>
    <row r="43" spans="1:21" s="74" customFormat="1" ht="20.25" customHeight="1">
      <c r="A43" s="72">
        <v>34</v>
      </c>
      <c r="B43" s="96">
        <f>--SUBTOTAL(2,C$7:C43)</f>
        <v>0</v>
      </c>
      <c r="C43" s="75" t="e">
        <f>IF(ISNA(VLOOKUP($A43,DSSV!$A$7:$R$63790,IN_DTK!C$6,0))=FALSE,VLOOKUP($A43,DSSV!$A$7:$R$63790,IN_DTK!C$6,0),"")</f>
        <v>#REF!</v>
      </c>
      <c r="D43" s="99" t="e">
        <f>IF(ISNA(VLOOKUP($A43,DSSV!$A$7:$R$63790,IN_DTK!D$6,0))=FALSE,VLOOKUP($A43,DSSV!$A$7:$R$63790,IN_DTK!D$6,0),"")</f>
        <v>#REF!</v>
      </c>
      <c r="E43" s="100" t="e">
        <f>IF(ISNA(VLOOKUP($A43,DSSV!$A$7:$R$63790,IN_DTK!E$6,0))=FALSE,VLOOKUP($A43,DSSV!$A$7:$R$63790,IN_DTK!E$6,0),"")</f>
        <v>#REF!</v>
      </c>
      <c r="F43" s="105" t="e">
        <f>IF(ISNA(VLOOKUP($A43,DSSV!$A$7:$R$63790,IN_DTK!F$6,0))=FALSE,VLOOKUP($A43,DSSV!$A$7:$R$63790,IN_DTK!F$6,0),"")</f>
        <v>#REF!</v>
      </c>
      <c r="G43" s="105" t="e">
        <f>IF(ISNA(VLOOKUP($A43,DSSV!$A$7:$R$63790,IN_DTK!G$6,0))=FALSE,VLOOKUP($A43,DSSV!$A$7:$R$63790,IN_DTK!G$6,0),"")</f>
        <v>#REF!</v>
      </c>
      <c r="H43" s="101">
        <f>IF(ISNA(VLOOKUP($A43,DSSV!$A$7:$R$63790,IN_DTK!H$6,0))=FALSE,IF(H$9&lt;&gt;0,VLOOKUP($A43,DSSV!$A$7:$R$63790,IN_DTK!H$6,0),""),"")</f>
        <v>0</v>
      </c>
      <c r="I43" s="101">
        <f>IF(ISNA(VLOOKUP($A43,DSSV!$A$7:$R$63790,IN_DTK!I$6,0))=FALSE,IF(I$9&lt;&gt;0,VLOOKUP($A43,DSSV!$A$7:$R$63790,IN_DTK!I$6,0),""),"")</f>
        <v>0</v>
      </c>
      <c r="J43" s="101">
        <f>IF(ISNA(VLOOKUP($A43,DSSV!$A$7:$R$63790,IN_DTK!J$6,0))=FALSE,IF(J$9&lt;&gt;0,VLOOKUP($A43,DSSV!$A$7:$R$63790,IN_DTK!J$6,0),""),"")</f>
        <v>0</v>
      </c>
      <c r="K43" s="101">
        <f>IF(ISNA(VLOOKUP($A43,DSSV!$A$7:$R$63790,IN_DTK!K$6,0))=FALSE,IF(K$9&lt;&gt;0,VLOOKUP($A43,DSSV!$A$7:$R$63790,IN_DTK!K$6,0),""),"")</f>
        <v>0</v>
      </c>
      <c r="L43" s="101">
        <f>IF(ISNA(VLOOKUP($A43,DSSV!$A$7:$R$63790,IN_DTK!L$6,0))=FALSE,IF(L$9&lt;&gt;0,VLOOKUP($A43,DSSV!$A$7:$R$63790,IN_DTK!L$6,0),""),"")</f>
        <v>0</v>
      </c>
      <c r="M43" s="101">
        <f>IF(ISNA(VLOOKUP($A43,DSSV!$A$7:$R$63790,IN_DTK!M$6,0))=FALSE,IF(M$9&lt;&gt;0,VLOOKUP($A43,DSSV!$A$7:$R$63790,IN_DTK!M$6,0),""),"")</f>
        <v>0</v>
      </c>
      <c r="N43" s="101">
        <f>IF(ISNA(VLOOKUP($A43,DSSV!$A$7:$R$63790,IN_DTK!N$6,0))=FALSE,IF(N$9&lt;&gt;0,VLOOKUP($A43,DSSV!$A$7:$R$63790,IN_DTK!N$6,0),""),"")</f>
        <v>0</v>
      </c>
      <c r="O43" s="101">
        <f>IF(ISNA(VLOOKUP($A43,DSSV!$A$7:$R$63790,IN_DTK!O$6,0))=FALSE,IF(O$9&lt;&gt;0,VLOOKUP($A43,DSSV!$A$7:$R$63790,IN_DTK!O$6,0),""),"")</f>
        <v>0</v>
      </c>
      <c r="P43" s="101">
        <f>IF(ISNA(VLOOKUP($A43,DSSV!$A$7:$R$63790,IN_DTK!P$6,0))=FALSE,IF(P$9&lt;&gt;0,VLOOKUP($A43,DSSV!$A$7:$R$63790,IN_DTK!P$6,0),""),"")</f>
        <v>0</v>
      </c>
      <c r="Q43" s="102">
        <f>IF(ISNA(VLOOKUP($A43,DSSV!$A$7:$R$63790,IN_DTK!Q$6,0))=FALSE,VLOOKUP($A43,DSSV!$A$7:$R$63790,IN_DTK!Q$6,0),"")</f>
        <v>0</v>
      </c>
      <c r="R43" s="93" t="str">
        <f>IF(ISNA(VLOOKUP($A43,DSSV!$A$7:$R$63790,IN_DTK!R$6,0))=FALSE,VLOOKUP($A43,DSSV!$A$7:$R$63790,IN_DTK!R$6,0),"")</f>
        <v>Không</v>
      </c>
      <c r="S43" s="103" t="e">
        <f>IF(ISNA(VLOOKUP($A43,DSSV!$A$7:$R$63790,IN_DTK!S$6,0))=FALSE,VLOOKUP($A43,DSSV!$A$7:$R$63790,IN_DTK!S$6,0),"")</f>
        <v>#REF!</v>
      </c>
      <c r="T43" s="74" t="e">
        <f t="shared" si="0"/>
        <v>#REF!</v>
      </c>
      <c r="U43" s="74" t="e">
        <f t="shared" si="1"/>
        <v>#REF!</v>
      </c>
    </row>
    <row r="44" spans="1:21" s="74" customFormat="1" ht="20.25" customHeight="1">
      <c r="A44" s="72">
        <v>35</v>
      </c>
      <c r="B44" s="96">
        <f>--SUBTOTAL(2,C$7:C44)</f>
        <v>0</v>
      </c>
      <c r="C44" s="75" t="e">
        <f>IF(ISNA(VLOOKUP($A44,DSSV!$A$7:$R$63790,IN_DTK!C$6,0))=FALSE,VLOOKUP($A44,DSSV!$A$7:$R$63790,IN_DTK!C$6,0),"")</f>
        <v>#REF!</v>
      </c>
      <c r="D44" s="99" t="e">
        <f>IF(ISNA(VLOOKUP($A44,DSSV!$A$7:$R$63790,IN_DTK!D$6,0))=FALSE,VLOOKUP($A44,DSSV!$A$7:$R$63790,IN_DTK!D$6,0),"")</f>
        <v>#REF!</v>
      </c>
      <c r="E44" s="100" t="e">
        <f>IF(ISNA(VLOOKUP($A44,DSSV!$A$7:$R$63790,IN_DTK!E$6,0))=FALSE,VLOOKUP($A44,DSSV!$A$7:$R$63790,IN_DTK!E$6,0),"")</f>
        <v>#REF!</v>
      </c>
      <c r="F44" s="105" t="e">
        <f>IF(ISNA(VLOOKUP($A44,DSSV!$A$7:$R$63790,IN_DTK!F$6,0))=FALSE,VLOOKUP($A44,DSSV!$A$7:$R$63790,IN_DTK!F$6,0),"")</f>
        <v>#REF!</v>
      </c>
      <c r="G44" s="105" t="e">
        <f>IF(ISNA(VLOOKUP($A44,DSSV!$A$7:$R$63790,IN_DTK!G$6,0))=FALSE,VLOOKUP($A44,DSSV!$A$7:$R$63790,IN_DTK!G$6,0),"")</f>
        <v>#REF!</v>
      </c>
      <c r="H44" s="101">
        <f>IF(ISNA(VLOOKUP($A44,DSSV!$A$7:$R$63790,IN_DTK!H$6,0))=FALSE,IF(H$9&lt;&gt;0,VLOOKUP($A44,DSSV!$A$7:$R$63790,IN_DTK!H$6,0),""),"")</f>
        <v>0</v>
      </c>
      <c r="I44" s="101">
        <f>IF(ISNA(VLOOKUP($A44,DSSV!$A$7:$R$63790,IN_DTK!I$6,0))=FALSE,IF(I$9&lt;&gt;0,VLOOKUP($A44,DSSV!$A$7:$R$63790,IN_DTK!I$6,0),""),"")</f>
        <v>0</v>
      </c>
      <c r="J44" s="101">
        <f>IF(ISNA(VLOOKUP($A44,DSSV!$A$7:$R$63790,IN_DTK!J$6,0))=FALSE,IF(J$9&lt;&gt;0,VLOOKUP($A44,DSSV!$A$7:$R$63790,IN_DTK!J$6,0),""),"")</f>
        <v>0</v>
      </c>
      <c r="K44" s="101">
        <f>IF(ISNA(VLOOKUP($A44,DSSV!$A$7:$R$63790,IN_DTK!K$6,0))=FALSE,IF(K$9&lt;&gt;0,VLOOKUP($A44,DSSV!$A$7:$R$63790,IN_DTK!K$6,0),""),"")</f>
        <v>0</v>
      </c>
      <c r="L44" s="101">
        <f>IF(ISNA(VLOOKUP($A44,DSSV!$A$7:$R$63790,IN_DTK!L$6,0))=FALSE,IF(L$9&lt;&gt;0,VLOOKUP($A44,DSSV!$A$7:$R$63790,IN_DTK!L$6,0),""),"")</f>
        <v>0</v>
      </c>
      <c r="M44" s="101">
        <f>IF(ISNA(VLOOKUP($A44,DSSV!$A$7:$R$63790,IN_DTK!M$6,0))=FALSE,IF(M$9&lt;&gt;0,VLOOKUP($A44,DSSV!$A$7:$R$63790,IN_DTK!M$6,0),""),"")</f>
        <v>0</v>
      </c>
      <c r="N44" s="101">
        <f>IF(ISNA(VLOOKUP($A44,DSSV!$A$7:$R$63790,IN_DTK!N$6,0))=FALSE,IF(N$9&lt;&gt;0,VLOOKUP($A44,DSSV!$A$7:$R$63790,IN_DTK!N$6,0),""),"")</f>
        <v>0</v>
      </c>
      <c r="O44" s="101">
        <f>IF(ISNA(VLOOKUP($A44,DSSV!$A$7:$R$63790,IN_DTK!O$6,0))=FALSE,IF(O$9&lt;&gt;0,VLOOKUP($A44,DSSV!$A$7:$R$63790,IN_DTK!O$6,0),""),"")</f>
        <v>0</v>
      </c>
      <c r="P44" s="101">
        <f>IF(ISNA(VLOOKUP($A44,DSSV!$A$7:$R$63790,IN_DTK!P$6,0))=FALSE,IF(P$9&lt;&gt;0,VLOOKUP($A44,DSSV!$A$7:$R$63790,IN_DTK!P$6,0),""),"")</f>
        <v>0</v>
      </c>
      <c r="Q44" s="102">
        <f>IF(ISNA(VLOOKUP($A44,DSSV!$A$7:$R$63790,IN_DTK!Q$6,0))=FALSE,VLOOKUP($A44,DSSV!$A$7:$R$63790,IN_DTK!Q$6,0),"")</f>
        <v>0</v>
      </c>
      <c r="R44" s="93" t="str">
        <f>IF(ISNA(VLOOKUP($A44,DSSV!$A$7:$R$63790,IN_DTK!R$6,0))=FALSE,VLOOKUP($A44,DSSV!$A$7:$R$63790,IN_DTK!R$6,0),"")</f>
        <v>Không</v>
      </c>
      <c r="S44" s="103" t="e">
        <f>IF(ISNA(VLOOKUP($A44,DSSV!$A$7:$R$63790,IN_DTK!S$6,0))=FALSE,VLOOKUP($A44,DSSV!$A$7:$R$63790,IN_DTK!S$6,0),"")</f>
        <v>#REF!</v>
      </c>
      <c r="T44" s="74" t="e">
        <f t="shared" si="0"/>
        <v>#REF!</v>
      </c>
      <c r="U44" s="74" t="e">
        <f t="shared" si="1"/>
        <v>#REF!</v>
      </c>
    </row>
    <row r="45" spans="1:21" s="74" customFormat="1" ht="20.25" customHeight="1">
      <c r="A45" s="72">
        <v>36</v>
      </c>
      <c r="B45" s="96">
        <f>--SUBTOTAL(2,C$7:C45)</f>
        <v>0</v>
      </c>
      <c r="C45" s="75" t="e">
        <f>IF(ISNA(VLOOKUP($A45,DSSV!$A$7:$R$63790,IN_DTK!C$6,0))=FALSE,VLOOKUP($A45,DSSV!$A$7:$R$63790,IN_DTK!C$6,0),"")</f>
        <v>#REF!</v>
      </c>
      <c r="D45" s="99" t="e">
        <f>IF(ISNA(VLOOKUP($A45,DSSV!$A$7:$R$63790,IN_DTK!D$6,0))=FALSE,VLOOKUP($A45,DSSV!$A$7:$R$63790,IN_DTK!D$6,0),"")</f>
        <v>#REF!</v>
      </c>
      <c r="E45" s="100" t="e">
        <f>IF(ISNA(VLOOKUP($A45,DSSV!$A$7:$R$63790,IN_DTK!E$6,0))=FALSE,VLOOKUP($A45,DSSV!$A$7:$R$63790,IN_DTK!E$6,0),"")</f>
        <v>#REF!</v>
      </c>
      <c r="F45" s="105" t="e">
        <f>IF(ISNA(VLOOKUP($A45,DSSV!$A$7:$R$63790,IN_DTK!F$6,0))=FALSE,VLOOKUP($A45,DSSV!$A$7:$R$63790,IN_DTK!F$6,0),"")</f>
        <v>#REF!</v>
      </c>
      <c r="G45" s="105" t="e">
        <f>IF(ISNA(VLOOKUP($A45,DSSV!$A$7:$R$63790,IN_DTK!G$6,0))=FALSE,VLOOKUP($A45,DSSV!$A$7:$R$63790,IN_DTK!G$6,0),"")</f>
        <v>#REF!</v>
      </c>
      <c r="H45" s="101">
        <f>IF(ISNA(VLOOKUP($A45,DSSV!$A$7:$R$63790,IN_DTK!H$6,0))=FALSE,IF(H$9&lt;&gt;0,VLOOKUP($A45,DSSV!$A$7:$R$63790,IN_DTK!H$6,0),""),"")</f>
        <v>0</v>
      </c>
      <c r="I45" s="101">
        <f>IF(ISNA(VLOOKUP($A45,DSSV!$A$7:$R$63790,IN_DTK!I$6,0))=FALSE,IF(I$9&lt;&gt;0,VLOOKUP($A45,DSSV!$A$7:$R$63790,IN_DTK!I$6,0),""),"")</f>
        <v>0</v>
      </c>
      <c r="J45" s="101">
        <f>IF(ISNA(VLOOKUP($A45,DSSV!$A$7:$R$63790,IN_DTK!J$6,0))=FALSE,IF(J$9&lt;&gt;0,VLOOKUP($A45,DSSV!$A$7:$R$63790,IN_DTK!J$6,0),""),"")</f>
        <v>0</v>
      </c>
      <c r="K45" s="101">
        <f>IF(ISNA(VLOOKUP($A45,DSSV!$A$7:$R$63790,IN_DTK!K$6,0))=FALSE,IF(K$9&lt;&gt;0,VLOOKUP($A45,DSSV!$A$7:$R$63790,IN_DTK!K$6,0),""),"")</f>
        <v>0</v>
      </c>
      <c r="L45" s="101">
        <f>IF(ISNA(VLOOKUP($A45,DSSV!$A$7:$R$63790,IN_DTK!L$6,0))=FALSE,IF(L$9&lt;&gt;0,VLOOKUP($A45,DSSV!$A$7:$R$63790,IN_DTK!L$6,0),""),"")</f>
        <v>0</v>
      </c>
      <c r="M45" s="101">
        <f>IF(ISNA(VLOOKUP($A45,DSSV!$A$7:$R$63790,IN_DTK!M$6,0))=FALSE,IF(M$9&lt;&gt;0,VLOOKUP($A45,DSSV!$A$7:$R$63790,IN_DTK!M$6,0),""),"")</f>
        <v>0</v>
      </c>
      <c r="N45" s="101">
        <f>IF(ISNA(VLOOKUP($A45,DSSV!$A$7:$R$63790,IN_DTK!N$6,0))=FALSE,IF(N$9&lt;&gt;0,VLOOKUP($A45,DSSV!$A$7:$R$63790,IN_DTK!N$6,0),""),"")</f>
        <v>0</v>
      </c>
      <c r="O45" s="101">
        <f>IF(ISNA(VLOOKUP($A45,DSSV!$A$7:$R$63790,IN_DTK!O$6,0))=FALSE,IF(O$9&lt;&gt;0,VLOOKUP($A45,DSSV!$A$7:$R$63790,IN_DTK!O$6,0),""),"")</f>
        <v>0</v>
      </c>
      <c r="P45" s="101">
        <f>IF(ISNA(VLOOKUP($A45,DSSV!$A$7:$R$63790,IN_DTK!P$6,0))=FALSE,IF(P$9&lt;&gt;0,VLOOKUP($A45,DSSV!$A$7:$R$63790,IN_DTK!P$6,0),""),"")</f>
        <v>0</v>
      </c>
      <c r="Q45" s="102">
        <f>IF(ISNA(VLOOKUP($A45,DSSV!$A$7:$R$63790,IN_DTK!Q$6,0))=FALSE,VLOOKUP($A45,DSSV!$A$7:$R$63790,IN_DTK!Q$6,0),"")</f>
        <v>0</v>
      </c>
      <c r="R45" s="93" t="str">
        <f>IF(ISNA(VLOOKUP($A45,DSSV!$A$7:$R$63790,IN_DTK!R$6,0))=FALSE,VLOOKUP($A45,DSSV!$A$7:$R$63790,IN_DTK!R$6,0),"")</f>
        <v>Không</v>
      </c>
      <c r="S45" s="103" t="e">
        <f>IF(ISNA(VLOOKUP($A45,DSSV!$A$7:$R$63790,IN_DTK!S$6,0))=FALSE,VLOOKUP($A45,DSSV!$A$7:$R$63790,IN_DTK!S$6,0),"")</f>
        <v>#REF!</v>
      </c>
      <c r="T45" s="74" t="e">
        <f t="shared" si="0"/>
        <v>#REF!</v>
      </c>
      <c r="U45" s="74" t="e">
        <f t="shared" si="1"/>
        <v>#REF!</v>
      </c>
    </row>
    <row r="46" spans="1:21" s="74" customFormat="1" ht="20.25" customHeight="1">
      <c r="A46" s="72">
        <v>37</v>
      </c>
      <c r="B46" s="96">
        <f>--SUBTOTAL(2,C$7:C46)</f>
        <v>0</v>
      </c>
      <c r="C46" s="75" t="e">
        <f>IF(ISNA(VLOOKUP($A46,DSSV!$A$7:$R$63790,IN_DTK!C$6,0))=FALSE,VLOOKUP($A46,DSSV!$A$7:$R$63790,IN_DTK!C$6,0),"")</f>
        <v>#REF!</v>
      </c>
      <c r="D46" s="99" t="e">
        <f>IF(ISNA(VLOOKUP($A46,DSSV!$A$7:$R$63790,IN_DTK!D$6,0))=FALSE,VLOOKUP($A46,DSSV!$A$7:$R$63790,IN_DTK!D$6,0),"")</f>
        <v>#REF!</v>
      </c>
      <c r="E46" s="100" t="e">
        <f>IF(ISNA(VLOOKUP($A46,DSSV!$A$7:$R$63790,IN_DTK!E$6,0))=FALSE,VLOOKUP($A46,DSSV!$A$7:$R$63790,IN_DTK!E$6,0),"")</f>
        <v>#REF!</v>
      </c>
      <c r="F46" s="105" t="e">
        <f>IF(ISNA(VLOOKUP($A46,DSSV!$A$7:$R$63790,IN_DTK!F$6,0))=FALSE,VLOOKUP($A46,DSSV!$A$7:$R$63790,IN_DTK!F$6,0),"")</f>
        <v>#REF!</v>
      </c>
      <c r="G46" s="105" t="e">
        <f>IF(ISNA(VLOOKUP($A46,DSSV!$A$7:$R$63790,IN_DTK!G$6,0))=FALSE,VLOOKUP($A46,DSSV!$A$7:$R$63790,IN_DTK!G$6,0),"")</f>
        <v>#REF!</v>
      </c>
      <c r="H46" s="101">
        <f>IF(ISNA(VLOOKUP($A46,DSSV!$A$7:$R$63790,IN_DTK!H$6,0))=FALSE,IF(H$9&lt;&gt;0,VLOOKUP($A46,DSSV!$A$7:$R$63790,IN_DTK!H$6,0),""),"")</f>
        <v>0</v>
      </c>
      <c r="I46" s="101">
        <f>IF(ISNA(VLOOKUP($A46,DSSV!$A$7:$R$63790,IN_DTK!I$6,0))=FALSE,IF(I$9&lt;&gt;0,VLOOKUP($A46,DSSV!$A$7:$R$63790,IN_DTK!I$6,0),""),"")</f>
        <v>0</v>
      </c>
      <c r="J46" s="101">
        <f>IF(ISNA(VLOOKUP($A46,DSSV!$A$7:$R$63790,IN_DTK!J$6,0))=FALSE,IF(J$9&lt;&gt;0,VLOOKUP($A46,DSSV!$A$7:$R$63790,IN_DTK!J$6,0),""),"")</f>
        <v>0</v>
      </c>
      <c r="K46" s="101">
        <f>IF(ISNA(VLOOKUP($A46,DSSV!$A$7:$R$63790,IN_DTK!K$6,0))=FALSE,IF(K$9&lt;&gt;0,VLOOKUP($A46,DSSV!$A$7:$R$63790,IN_DTK!K$6,0),""),"")</f>
        <v>0</v>
      </c>
      <c r="L46" s="101">
        <f>IF(ISNA(VLOOKUP($A46,DSSV!$A$7:$R$63790,IN_DTK!L$6,0))=FALSE,IF(L$9&lt;&gt;0,VLOOKUP($A46,DSSV!$A$7:$R$63790,IN_DTK!L$6,0),""),"")</f>
        <v>0</v>
      </c>
      <c r="M46" s="101">
        <f>IF(ISNA(VLOOKUP($A46,DSSV!$A$7:$R$63790,IN_DTK!M$6,0))=FALSE,IF(M$9&lt;&gt;0,VLOOKUP($A46,DSSV!$A$7:$R$63790,IN_DTK!M$6,0),""),"")</f>
        <v>0</v>
      </c>
      <c r="N46" s="101">
        <f>IF(ISNA(VLOOKUP($A46,DSSV!$A$7:$R$63790,IN_DTK!N$6,0))=FALSE,IF(N$9&lt;&gt;0,VLOOKUP($A46,DSSV!$A$7:$R$63790,IN_DTK!N$6,0),""),"")</f>
        <v>0</v>
      </c>
      <c r="O46" s="101">
        <f>IF(ISNA(VLOOKUP($A46,DSSV!$A$7:$R$63790,IN_DTK!O$6,0))=FALSE,IF(O$9&lt;&gt;0,VLOOKUP($A46,DSSV!$A$7:$R$63790,IN_DTK!O$6,0),""),"")</f>
        <v>0</v>
      </c>
      <c r="P46" s="101">
        <f>IF(ISNA(VLOOKUP($A46,DSSV!$A$7:$R$63790,IN_DTK!P$6,0))=FALSE,IF(P$9&lt;&gt;0,VLOOKUP($A46,DSSV!$A$7:$R$63790,IN_DTK!P$6,0),""),"")</f>
        <v>0</v>
      </c>
      <c r="Q46" s="102">
        <f>IF(ISNA(VLOOKUP($A46,DSSV!$A$7:$R$63790,IN_DTK!Q$6,0))=FALSE,VLOOKUP($A46,DSSV!$A$7:$R$63790,IN_DTK!Q$6,0),"")</f>
        <v>0</v>
      </c>
      <c r="R46" s="93" t="str">
        <f>IF(ISNA(VLOOKUP($A46,DSSV!$A$7:$R$63790,IN_DTK!R$6,0))=FALSE,VLOOKUP($A46,DSSV!$A$7:$R$63790,IN_DTK!R$6,0),"")</f>
        <v>Không</v>
      </c>
      <c r="S46" s="103" t="e">
        <f>IF(ISNA(VLOOKUP($A46,DSSV!$A$7:$R$63790,IN_DTK!S$6,0))=FALSE,VLOOKUP($A46,DSSV!$A$7:$R$63790,IN_DTK!S$6,0),"")</f>
        <v>#REF!</v>
      </c>
      <c r="T46" s="74" t="e">
        <f t="shared" si="0"/>
        <v>#REF!</v>
      </c>
      <c r="U46" s="74" t="e">
        <f t="shared" si="1"/>
        <v>#REF!</v>
      </c>
    </row>
    <row r="47" spans="1:21" s="74" customFormat="1" ht="20.25" customHeight="1">
      <c r="A47" s="72">
        <v>38</v>
      </c>
      <c r="B47" s="96">
        <f>--SUBTOTAL(2,C$7:C47)</f>
        <v>0</v>
      </c>
      <c r="C47" s="75" t="e">
        <f>IF(ISNA(VLOOKUP($A47,DSSV!$A$7:$R$63790,IN_DTK!C$6,0))=FALSE,VLOOKUP($A47,DSSV!$A$7:$R$63790,IN_DTK!C$6,0),"")</f>
        <v>#REF!</v>
      </c>
      <c r="D47" s="99" t="e">
        <f>IF(ISNA(VLOOKUP($A47,DSSV!$A$7:$R$63790,IN_DTK!D$6,0))=FALSE,VLOOKUP($A47,DSSV!$A$7:$R$63790,IN_DTK!D$6,0),"")</f>
        <v>#REF!</v>
      </c>
      <c r="E47" s="100" t="e">
        <f>IF(ISNA(VLOOKUP($A47,DSSV!$A$7:$R$63790,IN_DTK!E$6,0))=FALSE,VLOOKUP($A47,DSSV!$A$7:$R$63790,IN_DTK!E$6,0),"")</f>
        <v>#REF!</v>
      </c>
      <c r="F47" s="105" t="e">
        <f>IF(ISNA(VLOOKUP($A47,DSSV!$A$7:$R$63790,IN_DTK!F$6,0))=FALSE,VLOOKUP($A47,DSSV!$A$7:$R$63790,IN_DTK!F$6,0),"")</f>
        <v>#REF!</v>
      </c>
      <c r="G47" s="105" t="e">
        <f>IF(ISNA(VLOOKUP($A47,DSSV!$A$7:$R$63790,IN_DTK!G$6,0))=FALSE,VLOOKUP($A47,DSSV!$A$7:$R$63790,IN_DTK!G$6,0),"")</f>
        <v>#REF!</v>
      </c>
      <c r="H47" s="101">
        <f>IF(ISNA(VLOOKUP($A47,DSSV!$A$7:$R$63790,IN_DTK!H$6,0))=FALSE,IF(H$9&lt;&gt;0,VLOOKUP($A47,DSSV!$A$7:$R$63790,IN_DTK!H$6,0),""),"")</f>
        <v>0</v>
      </c>
      <c r="I47" s="101">
        <f>IF(ISNA(VLOOKUP($A47,DSSV!$A$7:$R$63790,IN_DTK!I$6,0))=FALSE,IF(I$9&lt;&gt;0,VLOOKUP($A47,DSSV!$A$7:$R$63790,IN_DTK!I$6,0),""),"")</f>
        <v>0</v>
      </c>
      <c r="J47" s="101">
        <f>IF(ISNA(VLOOKUP($A47,DSSV!$A$7:$R$63790,IN_DTK!J$6,0))=FALSE,IF(J$9&lt;&gt;0,VLOOKUP($A47,DSSV!$A$7:$R$63790,IN_DTK!J$6,0),""),"")</f>
        <v>0</v>
      </c>
      <c r="K47" s="101">
        <f>IF(ISNA(VLOOKUP($A47,DSSV!$A$7:$R$63790,IN_DTK!K$6,0))=FALSE,IF(K$9&lt;&gt;0,VLOOKUP($A47,DSSV!$A$7:$R$63790,IN_DTK!K$6,0),""),"")</f>
        <v>0</v>
      </c>
      <c r="L47" s="101">
        <f>IF(ISNA(VLOOKUP($A47,DSSV!$A$7:$R$63790,IN_DTK!L$6,0))=FALSE,IF(L$9&lt;&gt;0,VLOOKUP($A47,DSSV!$A$7:$R$63790,IN_DTK!L$6,0),""),"")</f>
        <v>0</v>
      </c>
      <c r="M47" s="101">
        <f>IF(ISNA(VLOOKUP($A47,DSSV!$A$7:$R$63790,IN_DTK!M$6,0))=FALSE,IF(M$9&lt;&gt;0,VLOOKUP($A47,DSSV!$A$7:$R$63790,IN_DTK!M$6,0),""),"")</f>
        <v>0</v>
      </c>
      <c r="N47" s="101">
        <f>IF(ISNA(VLOOKUP($A47,DSSV!$A$7:$R$63790,IN_DTK!N$6,0))=FALSE,IF(N$9&lt;&gt;0,VLOOKUP($A47,DSSV!$A$7:$R$63790,IN_DTK!N$6,0),""),"")</f>
        <v>0</v>
      </c>
      <c r="O47" s="101">
        <f>IF(ISNA(VLOOKUP($A47,DSSV!$A$7:$R$63790,IN_DTK!O$6,0))=FALSE,IF(O$9&lt;&gt;0,VLOOKUP($A47,DSSV!$A$7:$R$63790,IN_DTK!O$6,0),""),"")</f>
        <v>0</v>
      </c>
      <c r="P47" s="101">
        <f>IF(ISNA(VLOOKUP($A47,DSSV!$A$7:$R$63790,IN_DTK!P$6,0))=FALSE,IF(P$9&lt;&gt;0,VLOOKUP($A47,DSSV!$A$7:$R$63790,IN_DTK!P$6,0),""),"")</f>
        <v>0</v>
      </c>
      <c r="Q47" s="102">
        <f>IF(ISNA(VLOOKUP($A47,DSSV!$A$7:$R$63790,IN_DTK!Q$6,0))=FALSE,VLOOKUP($A47,DSSV!$A$7:$R$63790,IN_DTK!Q$6,0),"")</f>
        <v>0</v>
      </c>
      <c r="R47" s="93" t="str">
        <f>IF(ISNA(VLOOKUP($A47,DSSV!$A$7:$R$63790,IN_DTK!R$6,0))=FALSE,VLOOKUP($A47,DSSV!$A$7:$R$63790,IN_DTK!R$6,0),"")</f>
        <v>Không</v>
      </c>
      <c r="S47" s="103" t="e">
        <f>IF(ISNA(VLOOKUP($A47,DSSV!$A$7:$R$63790,IN_DTK!S$6,0))=FALSE,VLOOKUP($A47,DSSV!$A$7:$R$63790,IN_DTK!S$6,0),"")</f>
        <v>#REF!</v>
      </c>
      <c r="T47" s="74" t="e">
        <f t="shared" si="0"/>
        <v>#REF!</v>
      </c>
      <c r="U47" s="74" t="e">
        <f t="shared" si="1"/>
        <v>#REF!</v>
      </c>
    </row>
    <row r="48" spans="1:21" s="74" customFormat="1" ht="20.25" customHeight="1">
      <c r="A48" s="72">
        <v>39</v>
      </c>
      <c r="B48" s="96">
        <f>--SUBTOTAL(2,C$7:C48)</f>
        <v>0</v>
      </c>
      <c r="C48" s="75" t="e">
        <f>IF(ISNA(VLOOKUP($A48,DSSV!$A$7:$R$63790,IN_DTK!C$6,0))=FALSE,VLOOKUP($A48,DSSV!$A$7:$R$63790,IN_DTK!C$6,0),"")</f>
        <v>#REF!</v>
      </c>
      <c r="D48" s="99" t="e">
        <f>IF(ISNA(VLOOKUP($A48,DSSV!$A$7:$R$63790,IN_DTK!D$6,0))=FALSE,VLOOKUP($A48,DSSV!$A$7:$R$63790,IN_DTK!D$6,0),"")</f>
        <v>#REF!</v>
      </c>
      <c r="E48" s="100" t="e">
        <f>IF(ISNA(VLOOKUP($A48,DSSV!$A$7:$R$63790,IN_DTK!E$6,0))=FALSE,VLOOKUP($A48,DSSV!$A$7:$R$63790,IN_DTK!E$6,0),"")</f>
        <v>#REF!</v>
      </c>
      <c r="F48" s="105" t="e">
        <f>IF(ISNA(VLOOKUP($A48,DSSV!$A$7:$R$63790,IN_DTK!F$6,0))=FALSE,VLOOKUP($A48,DSSV!$A$7:$R$63790,IN_DTK!F$6,0),"")</f>
        <v>#REF!</v>
      </c>
      <c r="G48" s="105" t="e">
        <f>IF(ISNA(VLOOKUP($A48,DSSV!$A$7:$R$63790,IN_DTK!G$6,0))=FALSE,VLOOKUP($A48,DSSV!$A$7:$R$63790,IN_DTK!G$6,0),"")</f>
        <v>#REF!</v>
      </c>
      <c r="H48" s="101">
        <f>IF(ISNA(VLOOKUP($A48,DSSV!$A$7:$R$63790,IN_DTK!H$6,0))=FALSE,IF(H$9&lt;&gt;0,VLOOKUP($A48,DSSV!$A$7:$R$63790,IN_DTK!H$6,0),""),"")</f>
        <v>0</v>
      </c>
      <c r="I48" s="101">
        <f>IF(ISNA(VLOOKUP($A48,DSSV!$A$7:$R$63790,IN_DTK!I$6,0))=FALSE,IF(I$9&lt;&gt;0,VLOOKUP($A48,DSSV!$A$7:$R$63790,IN_DTK!I$6,0),""),"")</f>
        <v>0</v>
      </c>
      <c r="J48" s="101">
        <f>IF(ISNA(VLOOKUP($A48,DSSV!$A$7:$R$63790,IN_DTK!J$6,0))=FALSE,IF(J$9&lt;&gt;0,VLOOKUP($A48,DSSV!$A$7:$R$63790,IN_DTK!J$6,0),""),"")</f>
        <v>0</v>
      </c>
      <c r="K48" s="101">
        <f>IF(ISNA(VLOOKUP($A48,DSSV!$A$7:$R$63790,IN_DTK!K$6,0))=FALSE,IF(K$9&lt;&gt;0,VLOOKUP($A48,DSSV!$A$7:$R$63790,IN_DTK!K$6,0),""),"")</f>
        <v>0</v>
      </c>
      <c r="L48" s="101">
        <f>IF(ISNA(VLOOKUP($A48,DSSV!$A$7:$R$63790,IN_DTK!L$6,0))=FALSE,IF(L$9&lt;&gt;0,VLOOKUP($A48,DSSV!$A$7:$R$63790,IN_DTK!L$6,0),""),"")</f>
        <v>0</v>
      </c>
      <c r="M48" s="101">
        <f>IF(ISNA(VLOOKUP($A48,DSSV!$A$7:$R$63790,IN_DTK!M$6,0))=FALSE,IF(M$9&lt;&gt;0,VLOOKUP($A48,DSSV!$A$7:$R$63790,IN_DTK!M$6,0),""),"")</f>
        <v>0</v>
      </c>
      <c r="N48" s="101">
        <f>IF(ISNA(VLOOKUP($A48,DSSV!$A$7:$R$63790,IN_DTK!N$6,0))=FALSE,IF(N$9&lt;&gt;0,VLOOKUP($A48,DSSV!$A$7:$R$63790,IN_DTK!N$6,0),""),"")</f>
        <v>0</v>
      </c>
      <c r="O48" s="101">
        <f>IF(ISNA(VLOOKUP($A48,DSSV!$A$7:$R$63790,IN_DTK!O$6,0))=FALSE,IF(O$9&lt;&gt;0,VLOOKUP($A48,DSSV!$A$7:$R$63790,IN_DTK!O$6,0),""),"")</f>
        <v>0</v>
      </c>
      <c r="P48" s="101">
        <f>IF(ISNA(VLOOKUP($A48,DSSV!$A$7:$R$63790,IN_DTK!P$6,0))=FALSE,IF(P$9&lt;&gt;0,VLOOKUP($A48,DSSV!$A$7:$R$63790,IN_DTK!P$6,0),""),"")</f>
        <v>0</v>
      </c>
      <c r="Q48" s="102">
        <f>IF(ISNA(VLOOKUP($A48,DSSV!$A$7:$R$63790,IN_DTK!Q$6,0))=FALSE,VLOOKUP($A48,DSSV!$A$7:$R$63790,IN_DTK!Q$6,0),"")</f>
        <v>0</v>
      </c>
      <c r="R48" s="93" t="str">
        <f>IF(ISNA(VLOOKUP($A48,DSSV!$A$7:$R$63790,IN_DTK!R$6,0))=FALSE,VLOOKUP($A48,DSSV!$A$7:$R$63790,IN_DTK!R$6,0),"")</f>
        <v>Không</v>
      </c>
      <c r="S48" s="103" t="e">
        <f>IF(ISNA(VLOOKUP($A48,DSSV!$A$7:$R$63790,IN_DTK!S$6,0))=FALSE,VLOOKUP($A48,DSSV!$A$7:$R$63790,IN_DTK!S$6,0),"")</f>
        <v>#REF!</v>
      </c>
      <c r="T48" s="74" t="e">
        <f t="shared" si="0"/>
        <v>#REF!</v>
      </c>
      <c r="U48" s="74" t="e">
        <f t="shared" si="1"/>
        <v>#REF!</v>
      </c>
    </row>
    <row r="49" spans="1:21" s="74" customFormat="1" ht="20.25" customHeight="1">
      <c r="A49" s="72">
        <v>40</v>
      </c>
      <c r="B49" s="96">
        <f>--SUBTOTAL(2,C$7:C49)</f>
        <v>0</v>
      </c>
      <c r="C49" s="75" t="e">
        <f>IF(ISNA(VLOOKUP($A49,DSSV!$A$7:$R$63790,IN_DTK!C$6,0))=FALSE,VLOOKUP($A49,DSSV!$A$7:$R$63790,IN_DTK!C$6,0),"")</f>
        <v>#REF!</v>
      </c>
      <c r="D49" s="99" t="e">
        <f>IF(ISNA(VLOOKUP($A49,DSSV!$A$7:$R$63790,IN_DTK!D$6,0))=FALSE,VLOOKUP($A49,DSSV!$A$7:$R$63790,IN_DTK!D$6,0),"")</f>
        <v>#REF!</v>
      </c>
      <c r="E49" s="100" t="e">
        <f>IF(ISNA(VLOOKUP($A49,DSSV!$A$7:$R$63790,IN_DTK!E$6,0))=FALSE,VLOOKUP($A49,DSSV!$A$7:$R$63790,IN_DTK!E$6,0),"")</f>
        <v>#REF!</v>
      </c>
      <c r="F49" s="105" t="e">
        <f>IF(ISNA(VLOOKUP($A49,DSSV!$A$7:$R$63790,IN_DTK!F$6,0))=FALSE,VLOOKUP($A49,DSSV!$A$7:$R$63790,IN_DTK!F$6,0),"")</f>
        <v>#REF!</v>
      </c>
      <c r="G49" s="105" t="e">
        <f>IF(ISNA(VLOOKUP($A49,DSSV!$A$7:$R$63790,IN_DTK!G$6,0))=FALSE,VLOOKUP($A49,DSSV!$A$7:$R$63790,IN_DTK!G$6,0),"")</f>
        <v>#REF!</v>
      </c>
      <c r="H49" s="101">
        <f>IF(ISNA(VLOOKUP($A49,DSSV!$A$7:$R$63790,IN_DTK!H$6,0))=FALSE,IF(H$9&lt;&gt;0,VLOOKUP($A49,DSSV!$A$7:$R$63790,IN_DTK!H$6,0),""),"")</f>
        <v>0</v>
      </c>
      <c r="I49" s="101">
        <f>IF(ISNA(VLOOKUP($A49,DSSV!$A$7:$R$63790,IN_DTK!I$6,0))=FALSE,IF(I$9&lt;&gt;0,VLOOKUP($A49,DSSV!$A$7:$R$63790,IN_DTK!I$6,0),""),"")</f>
        <v>0</v>
      </c>
      <c r="J49" s="101">
        <f>IF(ISNA(VLOOKUP($A49,DSSV!$A$7:$R$63790,IN_DTK!J$6,0))=FALSE,IF(J$9&lt;&gt;0,VLOOKUP($A49,DSSV!$A$7:$R$63790,IN_DTK!J$6,0),""),"")</f>
        <v>0</v>
      </c>
      <c r="K49" s="101">
        <f>IF(ISNA(VLOOKUP($A49,DSSV!$A$7:$R$63790,IN_DTK!K$6,0))=FALSE,IF(K$9&lt;&gt;0,VLOOKUP($A49,DSSV!$A$7:$R$63790,IN_DTK!K$6,0),""),"")</f>
        <v>0</v>
      </c>
      <c r="L49" s="101">
        <f>IF(ISNA(VLOOKUP($A49,DSSV!$A$7:$R$63790,IN_DTK!L$6,0))=FALSE,IF(L$9&lt;&gt;0,VLOOKUP($A49,DSSV!$A$7:$R$63790,IN_DTK!L$6,0),""),"")</f>
        <v>0</v>
      </c>
      <c r="M49" s="101">
        <f>IF(ISNA(VLOOKUP($A49,DSSV!$A$7:$R$63790,IN_DTK!M$6,0))=FALSE,IF(M$9&lt;&gt;0,VLOOKUP($A49,DSSV!$A$7:$R$63790,IN_DTK!M$6,0),""),"")</f>
        <v>0</v>
      </c>
      <c r="N49" s="101">
        <f>IF(ISNA(VLOOKUP($A49,DSSV!$A$7:$R$63790,IN_DTK!N$6,0))=FALSE,IF(N$9&lt;&gt;0,VLOOKUP($A49,DSSV!$A$7:$R$63790,IN_DTK!N$6,0),""),"")</f>
        <v>0</v>
      </c>
      <c r="O49" s="101">
        <f>IF(ISNA(VLOOKUP($A49,DSSV!$A$7:$R$63790,IN_DTK!O$6,0))=FALSE,IF(O$9&lt;&gt;0,VLOOKUP($A49,DSSV!$A$7:$R$63790,IN_DTK!O$6,0),""),"")</f>
        <v>0</v>
      </c>
      <c r="P49" s="101">
        <f>IF(ISNA(VLOOKUP($A49,DSSV!$A$7:$R$63790,IN_DTK!P$6,0))=FALSE,IF(P$9&lt;&gt;0,VLOOKUP($A49,DSSV!$A$7:$R$63790,IN_DTK!P$6,0),""),"")</f>
        <v>0</v>
      </c>
      <c r="Q49" s="102">
        <f>IF(ISNA(VLOOKUP($A49,DSSV!$A$7:$R$63790,IN_DTK!Q$6,0))=FALSE,VLOOKUP($A49,DSSV!$A$7:$R$63790,IN_DTK!Q$6,0),"")</f>
        <v>0</v>
      </c>
      <c r="R49" s="93" t="str">
        <f>IF(ISNA(VLOOKUP($A49,DSSV!$A$7:$R$63790,IN_DTK!R$6,0))=FALSE,VLOOKUP($A49,DSSV!$A$7:$R$63790,IN_DTK!R$6,0),"")</f>
        <v>Không</v>
      </c>
      <c r="S49" s="103" t="e">
        <f>IF(ISNA(VLOOKUP($A49,DSSV!$A$7:$R$63790,IN_DTK!S$6,0))=FALSE,VLOOKUP($A49,DSSV!$A$7:$R$63790,IN_DTK!S$6,0),"")</f>
        <v>#REF!</v>
      </c>
      <c r="T49" s="74" t="e">
        <f t="shared" si="0"/>
        <v>#REF!</v>
      </c>
      <c r="U49" s="74" t="e">
        <f t="shared" si="1"/>
        <v>#REF!</v>
      </c>
    </row>
    <row r="50" ht="10.5" customHeight="1"/>
    <row r="51" spans="1:16" s="74" customFormat="1" ht="15.75" customHeight="1">
      <c r="A51" s="72"/>
      <c r="B51" s="76"/>
      <c r="D51" s="199" t="s">
        <v>134</v>
      </c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</row>
    <row r="52" spans="1:16" s="74" customFormat="1" ht="22.5" customHeight="1">
      <c r="A52" s="72"/>
      <c r="B52" s="72"/>
      <c r="D52" s="138" t="s">
        <v>0</v>
      </c>
      <c r="E52" s="200" t="s">
        <v>135</v>
      </c>
      <c r="F52" s="200"/>
      <c r="G52" s="200"/>
      <c r="H52" s="205" t="s">
        <v>136</v>
      </c>
      <c r="I52" s="205"/>
      <c r="J52" s="205"/>
      <c r="K52" s="205" t="s">
        <v>137</v>
      </c>
      <c r="L52" s="205"/>
      <c r="M52" s="205"/>
      <c r="N52" s="200" t="s">
        <v>13</v>
      </c>
      <c r="O52" s="200"/>
      <c r="P52" s="200"/>
    </row>
    <row r="53" spans="1:16" s="74" customFormat="1" ht="12.75" customHeight="1">
      <c r="A53" s="72"/>
      <c r="B53" s="72"/>
      <c r="D53" s="137">
        <v>1</v>
      </c>
      <c r="E53" s="201" t="s">
        <v>153</v>
      </c>
      <c r="F53" s="202"/>
      <c r="G53" s="203"/>
      <c r="H53" s="190">
        <f ca="1">SUMPRODUCT((SUBTOTAL(3,OFFSET($Q$10:$Q$49,ROW($Q$10:$Q$49)-ROW($Q$10),0,1))),--($Q$10:$Q$49&gt;=4))</f>
        <v>1</v>
      </c>
      <c r="I53" s="190"/>
      <c r="J53" s="190"/>
      <c r="K53" s="191">
        <f>H53/$H$55</f>
        <v>0.025</v>
      </c>
      <c r="L53" s="191"/>
      <c r="M53" s="191"/>
      <c r="N53" s="190"/>
      <c r="O53" s="190"/>
      <c r="P53" s="190"/>
    </row>
    <row r="54" spans="1:16" s="74" customFormat="1" ht="12.75" customHeight="1">
      <c r="A54" s="72"/>
      <c r="B54" s="72"/>
      <c r="D54" s="137">
        <v>2</v>
      </c>
      <c r="E54" s="201" t="s">
        <v>152</v>
      </c>
      <c r="F54" s="202"/>
      <c r="G54" s="203"/>
      <c r="H54" s="190">
        <f ca="1">SUMPRODUCT((SUBTOTAL(3,OFFSET($Q$10:$Q$49,ROW($Q$10:$Q$49)-ROW($Q$10),0,1))),--($Q$10:$Q$49&lt;4))</f>
        <v>39</v>
      </c>
      <c r="I54" s="190"/>
      <c r="J54" s="190"/>
      <c r="K54" s="191">
        <f>H54/$H$55</f>
        <v>0.975</v>
      </c>
      <c r="L54" s="191"/>
      <c r="M54" s="191"/>
      <c r="N54" s="190"/>
      <c r="O54" s="190"/>
      <c r="P54" s="190"/>
    </row>
    <row r="55" spans="1:16" s="74" customFormat="1" ht="12.75" customHeight="1">
      <c r="A55" s="72"/>
      <c r="B55" s="72"/>
      <c r="D55" s="197" t="s">
        <v>138</v>
      </c>
      <c r="E55" s="197"/>
      <c r="F55" s="197"/>
      <c r="G55" s="197"/>
      <c r="H55" s="197">
        <f>SUM(H53:H54)</f>
        <v>40</v>
      </c>
      <c r="I55" s="197"/>
      <c r="J55" s="197"/>
      <c r="K55" s="198">
        <f>SUM(K53:L54)</f>
        <v>1</v>
      </c>
      <c r="L55" s="198"/>
      <c r="M55" s="198"/>
      <c r="N55" s="190"/>
      <c r="O55" s="190"/>
      <c r="P55" s="190"/>
    </row>
    <row r="56" spans="1:19" s="74" customFormat="1" ht="12">
      <c r="A56" s="72"/>
      <c r="B56" s="72"/>
      <c r="C56" s="72"/>
      <c r="D56" s="62"/>
      <c r="E56" s="80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8"/>
      <c r="S56" s="79"/>
    </row>
    <row r="57" spans="1:19" s="74" customFormat="1" ht="12">
      <c r="A57" s="72"/>
      <c r="B57" s="72"/>
      <c r="C57" s="81"/>
      <c r="D57" s="62"/>
      <c r="E57" s="80"/>
      <c r="F57" s="82"/>
      <c r="G57" s="61"/>
      <c r="H57" s="61"/>
      <c r="I57" s="61"/>
      <c r="J57" s="61"/>
      <c r="K57" s="61"/>
      <c r="L57" s="61"/>
      <c r="M57" s="61"/>
      <c r="N57" s="195" t="str">
        <f ca="1">"Đà nẵng, ngày "&amp;TEXT(DAY(TODAY()),"00")&amp;" tháng "&amp;TEXT(MONTH(TODAY()),"00")&amp;" năm "&amp;YEAR(TODAY())</f>
        <v>Đà nẵng, ngày 15 tháng 07 năm 2021</v>
      </c>
      <c r="O57" s="195"/>
      <c r="P57" s="195"/>
      <c r="Q57" s="195"/>
      <c r="R57" s="195"/>
      <c r="S57" s="195"/>
    </row>
    <row r="58" spans="1:19" s="74" customFormat="1" ht="12.75" customHeight="1">
      <c r="A58" s="72"/>
      <c r="B58" s="196" t="s">
        <v>139</v>
      </c>
      <c r="C58" s="196"/>
      <c r="D58" s="196"/>
      <c r="E58" s="78"/>
      <c r="F58" s="78" t="s">
        <v>140</v>
      </c>
      <c r="I58" s="72" t="s">
        <v>141</v>
      </c>
      <c r="K58" s="72"/>
      <c r="L58" s="81"/>
      <c r="M58" s="61"/>
      <c r="N58" s="196" t="s">
        <v>150</v>
      </c>
      <c r="O58" s="196"/>
      <c r="P58" s="196"/>
      <c r="Q58" s="196"/>
      <c r="R58" s="196"/>
      <c r="S58" s="196"/>
    </row>
    <row r="59" spans="1:19" s="74" customFormat="1" ht="12" customHeight="1">
      <c r="A59" s="72"/>
      <c r="B59" s="72"/>
      <c r="C59" s="81"/>
      <c r="D59" s="62"/>
      <c r="E59" s="80"/>
      <c r="F59" s="82"/>
      <c r="G59" s="61"/>
      <c r="H59" s="61"/>
      <c r="I59" s="85"/>
      <c r="K59" s="86"/>
      <c r="L59" s="61"/>
      <c r="M59" s="61"/>
      <c r="N59" s="61"/>
      <c r="O59" s="81"/>
      <c r="Q59" s="87"/>
      <c r="R59" s="87"/>
      <c r="S59" s="58"/>
    </row>
    <row r="60" spans="1:19" s="74" customFormat="1" ht="12" customHeight="1">
      <c r="A60" s="72"/>
      <c r="B60" s="72"/>
      <c r="C60" s="81"/>
      <c r="D60" s="62"/>
      <c r="E60" s="80"/>
      <c r="F60" s="82"/>
      <c r="G60" s="61"/>
      <c r="H60" s="61"/>
      <c r="I60" s="85"/>
      <c r="K60" s="86"/>
      <c r="L60" s="61"/>
      <c r="M60" s="61"/>
      <c r="N60" s="61"/>
      <c r="O60" s="81"/>
      <c r="Q60" s="87"/>
      <c r="R60" s="87"/>
      <c r="S60" s="58"/>
    </row>
    <row r="61" spans="1:19" s="74" customFormat="1" ht="12" customHeight="1">
      <c r="A61" s="72"/>
      <c r="B61" s="72"/>
      <c r="C61" s="81"/>
      <c r="D61" s="62"/>
      <c r="E61" s="80"/>
      <c r="F61" s="82"/>
      <c r="G61" s="61"/>
      <c r="H61" s="61"/>
      <c r="I61" s="85"/>
      <c r="K61" s="86"/>
      <c r="L61" s="61"/>
      <c r="M61" s="61"/>
      <c r="N61" s="61"/>
      <c r="O61" s="81"/>
      <c r="Q61" s="87"/>
      <c r="R61" s="87"/>
      <c r="S61" s="58"/>
    </row>
    <row r="62" spans="1:19" s="74" customFormat="1" ht="12">
      <c r="A62" s="72"/>
      <c r="B62" s="72"/>
      <c r="C62" s="81"/>
      <c r="D62" s="62"/>
      <c r="E62" s="80"/>
      <c r="F62" s="82"/>
      <c r="G62" s="72"/>
      <c r="H62" s="61"/>
      <c r="I62" s="61"/>
      <c r="J62" s="61"/>
      <c r="K62" s="61"/>
      <c r="L62" s="81"/>
      <c r="M62" s="61"/>
      <c r="N62" s="61"/>
      <c r="O62" s="81"/>
      <c r="P62" s="81"/>
      <c r="Q62" s="81"/>
      <c r="R62" s="88"/>
      <c r="S62" s="58"/>
    </row>
    <row r="63" spans="1:19" s="74" customFormat="1" ht="12">
      <c r="A63" s="72"/>
      <c r="B63" s="72"/>
      <c r="C63" s="81"/>
      <c r="D63" s="62"/>
      <c r="E63" s="80"/>
      <c r="F63" s="82"/>
      <c r="G63" s="72"/>
      <c r="H63" s="61"/>
      <c r="I63" s="61"/>
      <c r="J63" s="61"/>
      <c r="K63" s="61"/>
      <c r="L63" s="81"/>
      <c r="M63" s="61"/>
      <c r="N63" s="61"/>
      <c r="O63" s="81"/>
      <c r="P63" s="81"/>
      <c r="Q63" s="81"/>
      <c r="R63" s="88"/>
      <c r="S63" s="58"/>
    </row>
    <row r="64" spans="1:19" s="74" customFormat="1" ht="12.75" customHeight="1">
      <c r="A64" s="72"/>
      <c r="B64" s="188" t="s">
        <v>149</v>
      </c>
      <c r="C64" s="188"/>
      <c r="D64" s="188"/>
      <c r="E64" s="55"/>
      <c r="F64" s="89"/>
      <c r="G64" s="90"/>
      <c r="H64" s="90"/>
      <c r="I64" s="90"/>
      <c r="J64" s="90"/>
      <c r="K64" s="90"/>
      <c r="L64" s="90"/>
      <c r="M64" s="90"/>
      <c r="N64" s="189" t="s">
        <v>142</v>
      </c>
      <c r="O64" s="189"/>
      <c r="P64" s="189"/>
      <c r="Q64" s="189"/>
      <c r="R64" s="189"/>
      <c r="S64" s="189"/>
    </row>
    <row r="65" s="91" customFormat="1" ht="12"/>
  </sheetData>
  <sheetProtection/>
  <mergeCells count="36">
    <mergeCell ref="H7:P7"/>
    <mergeCell ref="Q7:R8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A8:A9"/>
    <mergeCell ref="E52:G52"/>
    <mergeCell ref="H52:J52"/>
    <mergeCell ref="H53:J53"/>
    <mergeCell ref="K52:M52"/>
    <mergeCell ref="K53:M53"/>
    <mergeCell ref="D51:P51"/>
    <mergeCell ref="N52:P52"/>
    <mergeCell ref="N53:P53"/>
    <mergeCell ref="N54:P54"/>
    <mergeCell ref="N55:P55"/>
    <mergeCell ref="E53:G53"/>
    <mergeCell ref="E54:G54"/>
    <mergeCell ref="D55:G55"/>
    <mergeCell ref="B64:D64"/>
    <mergeCell ref="N64:S64"/>
    <mergeCell ref="H54:J54"/>
    <mergeCell ref="K54:M54"/>
    <mergeCell ref="S7:S9"/>
    <mergeCell ref="N57:S57"/>
    <mergeCell ref="B58:D58"/>
    <mergeCell ref="N58:S58"/>
    <mergeCell ref="H55:J55"/>
    <mergeCell ref="K55:M55"/>
  </mergeCells>
  <conditionalFormatting sqref="C56:G56 C10:G49 R10:S49 R56:S56">
    <cfRule type="cellIs" priority="3" dxfId="16" operator="equal" stopIfTrue="1">
      <formula>0</formula>
    </cfRule>
  </conditionalFormatting>
  <conditionalFormatting sqref="S10:S49">
    <cfRule type="cellIs" priority="2" dxfId="17" operator="equal" stopIfTrue="1">
      <formula>0</formula>
    </cfRule>
  </conditionalFormatting>
  <conditionalFormatting sqref="Q10:Q49">
    <cfRule type="cellIs" priority="1" dxfId="18" operator="lessThan" stopIfTrue="1">
      <formula>4</formula>
    </cfRule>
  </conditionalFormatting>
  <printOptions horizontalCentered="1"/>
  <pageMargins left="0.15748031496062992" right="0.15748031496062992" top="0.1968503937007874" bottom="0.1968503937007874" header="0.15748031496062992" footer="0.15748031496062992"/>
  <pageSetup horizontalDpi="600" verticalDpi="600" orientation="portrait" paperSize="9" r:id="rId2"/>
  <headerFooter alignWithMargins="0">
    <oddHeader>&amp;R&amp;P/&amp;N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13"/>
  <sheetViews>
    <sheetView zoomScalePageLayoutView="0" workbookViewId="0" topLeftCell="A1">
      <pane xSplit="6" ySplit="7" topLeftCell="G8" activePane="bottomRight" state="frozen"/>
      <selection pane="topLeft" activeCell="E19" sqref="E19"/>
      <selection pane="topRight" activeCell="E19" sqref="E19"/>
      <selection pane="bottomLeft" activeCell="E19" sqref="E19"/>
      <selection pane="bottomRight" activeCell="E19" sqref="E19"/>
    </sheetView>
  </sheetViews>
  <sheetFormatPr defaultColWidth="9.140625" defaultRowHeight="15"/>
  <cols>
    <col min="1" max="1" width="4.00390625" style="109" hidden="1" customWidth="1"/>
    <col min="2" max="2" width="5.140625" style="109" customWidth="1"/>
    <col min="3" max="3" width="12.140625" style="127" customWidth="1"/>
    <col min="4" max="4" width="17.140625" style="122" customWidth="1"/>
    <col min="5" max="5" width="8.421875" style="128" customWidth="1"/>
    <col min="6" max="6" width="14.28125" style="113" customWidth="1"/>
    <col min="7" max="7" width="15.421875" style="113" customWidth="1"/>
    <col min="8" max="8" width="16.28125" style="113" customWidth="1"/>
    <col min="9" max="9" width="11.28125" style="110" customWidth="1"/>
    <col min="10" max="10" width="9.140625" style="130" customWidth="1"/>
    <col min="11" max="233" width="9.140625" style="109" customWidth="1"/>
    <col min="234" max="234" width="0" style="109" hidden="1" customWidth="1"/>
    <col min="235" max="235" width="5.140625" style="109" customWidth="1"/>
    <col min="236" max="236" width="12.140625" style="109" customWidth="1"/>
    <col min="237" max="237" width="17.140625" style="109" customWidth="1"/>
    <col min="238" max="238" width="8.421875" style="109" customWidth="1"/>
    <col min="239" max="239" width="15.8515625" style="109" customWidth="1"/>
    <col min="240" max="240" width="16.140625" style="109" customWidth="1"/>
    <col min="241" max="241" width="16.28125" style="109" customWidth="1"/>
    <col min="242" max="242" width="11.28125" style="109" customWidth="1"/>
    <col min="243" max="16384" width="9.140625" style="109" customWidth="1"/>
  </cols>
  <sheetData>
    <row r="1" spans="2:10" s="106" customFormat="1" ht="15">
      <c r="B1" s="229" t="s">
        <v>143</v>
      </c>
      <c r="C1" s="229"/>
      <c r="D1" s="229"/>
      <c r="E1" s="230" t="s">
        <v>203</v>
      </c>
      <c r="F1" s="230"/>
      <c r="G1" s="230"/>
      <c r="H1" s="230"/>
      <c r="I1" s="230"/>
      <c r="J1" s="129"/>
    </row>
    <row r="2" spans="2:10" s="106" customFormat="1" ht="15">
      <c r="B2" s="229" t="s">
        <v>144</v>
      </c>
      <c r="C2" s="229"/>
      <c r="D2" s="229"/>
      <c r="E2" s="229" t="e">
        <f>"MÔN:    "&amp;DSSV!$G$2</f>
        <v>#REF!</v>
      </c>
      <c r="F2" s="229"/>
      <c r="G2" s="229"/>
      <c r="H2" s="229"/>
      <c r="I2" s="229"/>
      <c r="J2" s="129"/>
    </row>
    <row r="3" spans="2:10" s="106" customFormat="1" ht="15">
      <c r="B3" s="107"/>
      <c r="C3" s="108" t="str">
        <f>'[2]DSSV'!$D$1</f>
        <v>BẢNG ĐIỂM ĐÁNH GIÁ KẾT QUẢ HỌC TẬP * NĂM HỌC: 2014-2015</v>
      </c>
      <c r="D3" s="107"/>
      <c r="E3" s="229" t="e">
        <f>"MÃ MÔN: "&amp;DSSV!$G$3</f>
        <v>#REF!</v>
      </c>
      <c r="F3" s="229"/>
      <c r="G3" s="229"/>
      <c r="H3" s="229"/>
      <c r="I3" s="229"/>
      <c r="J3" s="129"/>
    </row>
    <row r="4" spans="2:10" s="106" customFormat="1" ht="13.5" customHeight="1">
      <c r="B4" s="107"/>
      <c r="C4" s="107"/>
      <c r="D4" s="107"/>
      <c r="E4" s="107"/>
      <c r="F4" s="107"/>
      <c r="G4" s="107"/>
      <c r="H4" s="107"/>
      <c r="I4" s="114" t="s">
        <v>202</v>
      </c>
      <c r="J4" s="129"/>
    </row>
    <row r="5" spans="2:9" ht="14.25">
      <c r="B5" s="135" t="s">
        <v>154</v>
      </c>
      <c r="C5" s="110"/>
      <c r="D5" s="111"/>
      <c r="E5" s="112"/>
      <c r="I5" s="114" t="s">
        <v>201</v>
      </c>
    </row>
    <row r="6" spans="1:10" s="115" customFormat="1" ht="15" customHeight="1">
      <c r="A6" s="224" t="s">
        <v>0</v>
      </c>
      <c r="B6" s="225" t="s">
        <v>0</v>
      </c>
      <c r="C6" s="226" t="s">
        <v>3</v>
      </c>
      <c r="D6" s="227" t="s">
        <v>4</v>
      </c>
      <c r="E6" s="228" t="s">
        <v>5</v>
      </c>
      <c r="F6" s="232" t="s">
        <v>16</v>
      </c>
      <c r="G6" s="226" t="s">
        <v>17</v>
      </c>
      <c r="H6" s="226" t="s">
        <v>146</v>
      </c>
      <c r="I6" s="226" t="s">
        <v>13</v>
      </c>
      <c r="J6" s="231" t="s">
        <v>147</v>
      </c>
    </row>
    <row r="7" spans="1:10" s="115" customFormat="1" ht="15" customHeight="1">
      <c r="A7" s="224"/>
      <c r="B7" s="225"/>
      <c r="C7" s="225"/>
      <c r="D7" s="227"/>
      <c r="E7" s="228"/>
      <c r="F7" s="233"/>
      <c r="G7" s="225"/>
      <c r="H7" s="225"/>
      <c r="I7" s="226"/>
      <c r="J7" s="231"/>
    </row>
    <row r="8" spans="1:10" s="122" customFormat="1" ht="14.25" customHeight="1">
      <c r="A8" s="116">
        <v>1</v>
      </c>
      <c r="B8" s="117">
        <v>1</v>
      </c>
      <c r="C8" s="117">
        <v>2020525605</v>
      </c>
      <c r="D8" s="118" t="e">
        <f>VLOOKUP(C8,#REF!,2,0)</f>
        <v>#REF!</v>
      </c>
      <c r="E8" s="119" t="e">
        <f>VLOOKUP(C8,#REF!,3,0)</f>
        <v>#REF!</v>
      </c>
      <c r="F8" s="120" t="e">
        <f>VLOOKUP(C8,#REF!,5,0)</f>
        <v>#REF!</v>
      </c>
      <c r="G8" s="120" t="e">
        <f>VLOOKUP(C8,#REF!,6,0)</f>
        <v>#REF!</v>
      </c>
      <c r="H8" s="120"/>
      <c r="I8" s="121"/>
      <c r="J8" s="131">
        <v>9</v>
      </c>
    </row>
    <row r="9" spans="1:10" s="122" customFormat="1" ht="14.25" customHeight="1">
      <c r="A9" s="116">
        <v>2</v>
      </c>
      <c r="B9" s="123">
        <v>2</v>
      </c>
      <c r="C9" s="123"/>
      <c r="D9" s="124" t="e">
        <f>VLOOKUP(C9,#REF!,2,0)</f>
        <v>#REF!</v>
      </c>
      <c r="E9" s="125" t="e">
        <f>VLOOKUP(C9,#REF!,3,0)</f>
        <v>#REF!</v>
      </c>
      <c r="F9" s="126" t="e">
        <f>VLOOKUP(C9,#REF!,5,0)</f>
        <v>#REF!</v>
      </c>
      <c r="G9" s="126" t="e">
        <f>VLOOKUP(C9,#REF!,6,0)</f>
        <v>#REF!</v>
      </c>
      <c r="H9" s="126"/>
      <c r="I9" s="121"/>
      <c r="J9" s="131"/>
    </row>
    <row r="10" spans="1:10" s="122" customFormat="1" ht="14.25" customHeight="1">
      <c r="A10" s="116">
        <v>3</v>
      </c>
      <c r="B10" s="123">
        <v>3</v>
      </c>
      <c r="C10" s="123"/>
      <c r="D10" s="124" t="e">
        <f>VLOOKUP(C10,#REF!,2,0)</f>
        <v>#REF!</v>
      </c>
      <c r="E10" s="125" t="e">
        <f>VLOOKUP(C10,#REF!,3,0)</f>
        <v>#REF!</v>
      </c>
      <c r="F10" s="126" t="e">
        <f>VLOOKUP(C10,#REF!,5,0)</f>
        <v>#REF!</v>
      </c>
      <c r="G10" s="126" t="e">
        <f>VLOOKUP(C10,#REF!,6,0)</f>
        <v>#REF!</v>
      </c>
      <c r="H10" s="126"/>
      <c r="I10" s="121"/>
      <c r="J10" s="131"/>
    </row>
    <row r="11" spans="1:10" s="122" customFormat="1" ht="14.25" customHeight="1">
      <c r="A11" s="116">
        <v>4</v>
      </c>
      <c r="B11" s="123">
        <v>4</v>
      </c>
      <c r="C11" s="123"/>
      <c r="D11" s="124" t="e">
        <f>VLOOKUP(C11,#REF!,2,0)</f>
        <v>#REF!</v>
      </c>
      <c r="E11" s="125" t="e">
        <f>VLOOKUP(C11,#REF!,3,0)</f>
        <v>#REF!</v>
      </c>
      <c r="F11" s="126" t="e">
        <f>VLOOKUP(C11,#REF!,5,0)</f>
        <v>#REF!</v>
      </c>
      <c r="G11" s="126" t="e">
        <f>VLOOKUP(C11,#REF!,6,0)</f>
        <v>#REF!</v>
      </c>
      <c r="H11" s="126"/>
      <c r="I11" s="121"/>
      <c r="J11" s="131"/>
    </row>
    <row r="12" spans="1:10" s="122" customFormat="1" ht="14.25" customHeight="1">
      <c r="A12" s="116">
        <v>5</v>
      </c>
      <c r="B12" s="123">
        <v>5</v>
      </c>
      <c r="C12" s="123"/>
      <c r="D12" s="124" t="e">
        <f>VLOOKUP(C12,#REF!,2,0)</f>
        <v>#REF!</v>
      </c>
      <c r="E12" s="125" t="e">
        <f>VLOOKUP(C12,#REF!,3,0)</f>
        <v>#REF!</v>
      </c>
      <c r="F12" s="126" t="e">
        <f>VLOOKUP(C12,#REF!,5,0)</f>
        <v>#REF!</v>
      </c>
      <c r="G12" s="126" t="e">
        <f>VLOOKUP(C12,#REF!,6,0)</f>
        <v>#REF!</v>
      </c>
      <c r="H12" s="126"/>
      <c r="I12" s="121"/>
      <c r="J12" s="131"/>
    </row>
    <row r="13" spans="1:10" s="122" customFormat="1" ht="14.25" customHeight="1">
      <c r="A13" s="116">
        <v>6</v>
      </c>
      <c r="B13" s="123">
        <v>6</v>
      </c>
      <c r="C13" s="123"/>
      <c r="D13" s="124" t="e">
        <f>VLOOKUP(C13,#REF!,2,0)</f>
        <v>#REF!</v>
      </c>
      <c r="E13" s="125" t="e">
        <f>VLOOKUP(C13,#REF!,3,0)</f>
        <v>#REF!</v>
      </c>
      <c r="F13" s="126" t="e">
        <f>VLOOKUP(C13,#REF!,5,0)</f>
        <v>#REF!</v>
      </c>
      <c r="G13" s="126" t="e">
        <f>VLOOKUP(C13,#REF!,6,0)</f>
        <v>#REF!</v>
      </c>
      <c r="H13" s="126"/>
      <c r="I13" s="121"/>
      <c r="J13" s="131"/>
    </row>
  </sheetData>
  <sheetProtection/>
  <mergeCells count="15">
    <mergeCell ref="J6:J7"/>
    <mergeCell ref="F6:F7"/>
    <mergeCell ref="G6:G7"/>
    <mergeCell ref="H6:H7"/>
    <mergeCell ref="I6:I7"/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</mergeCells>
  <conditionalFormatting sqref="I8:I13 C8:F13">
    <cfRule type="cellIs" priority="2" dxfId="17" operator="equal" stopIfTrue="1">
      <formula>0</formula>
    </cfRule>
  </conditionalFormatting>
  <conditionalFormatting sqref="I8:I13">
    <cfRule type="containsErrors" priority="1" dxfId="17">
      <formula>ISERROR(I8)</formula>
    </cfRule>
  </conditionalFormatting>
  <printOptions horizontalCentered="1"/>
  <pageMargins left="0" right="0" top="0.36" bottom="0" header="0.17" footer="0.5"/>
  <pageSetup horizontalDpi="600" verticalDpi="600" orientation="portrait" paperSize="9" r:id="rId2"/>
  <headerFooter alignWithMargins="0">
    <oddHeader>&amp;R&amp;P&amp; /&amp;N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U31"/>
  <sheetViews>
    <sheetView zoomScale="110" zoomScaleNormal="110" zoomScalePageLayoutView="0" workbookViewId="0" topLeftCell="A1">
      <pane xSplit="7" ySplit="9" topLeftCell="H1188" activePane="bottomRight" state="frozen"/>
      <selection pane="topLeft" activeCell="E19" sqref="E19"/>
      <selection pane="topRight" activeCell="E19" sqref="E19"/>
      <selection pane="bottomLeft" activeCell="E19" sqref="E19"/>
      <selection pane="bottomRight" activeCell="E19" sqref="E19"/>
    </sheetView>
  </sheetViews>
  <sheetFormatPr defaultColWidth="9.140625" defaultRowHeight="15"/>
  <cols>
    <col min="1" max="1" width="3.421875" style="49" hidden="1" customWidth="1"/>
    <col min="2" max="2" width="3.8515625" style="49" customWidth="1"/>
    <col min="3" max="3" width="8.57421875" style="81" customWidth="1"/>
    <col min="4" max="4" width="13.57421875" style="62" customWidth="1"/>
    <col min="5" max="5" width="5.8515625" style="80" customWidth="1"/>
    <col min="6" max="6" width="9.28125" style="82" customWidth="1"/>
    <col min="7" max="7" width="9.421875" style="61" customWidth="1"/>
    <col min="8" max="8" width="3.140625" style="61" customWidth="1"/>
    <col min="9" max="14" width="3.00390625" style="61" customWidth="1"/>
    <col min="15" max="15" width="3.00390625" style="81" customWidth="1"/>
    <col min="16" max="16" width="3.28125" style="81" customWidth="1"/>
    <col min="17" max="17" width="3.8515625" style="81" customWidth="1"/>
    <col min="18" max="18" width="11.28125" style="88" customWidth="1"/>
    <col min="19" max="19" width="7.7109375" style="58" customWidth="1"/>
    <col min="20" max="16384" width="9.140625" style="49" customWidth="1"/>
  </cols>
  <sheetData>
    <row r="1" spans="2:19" ht="18.75">
      <c r="B1" s="139" t="s">
        <v>151</v>
      </c>
      <c r="C1" s="140"/>
      <c r="D1" s="141"/>
      <c r="E1" s="142"/>
      <c r="F1" s="143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4"/>
      <c r="S1" s="145"/>
    </row>
    <row r="2" spans="2:19" ht="12.75">
      <c r="B2" s="206" t="s">
        <v>1</v>
      </c>
      <c r="C2" s="206"/>
      <c r="D2" s="206"/>
      <c r="E2" s="207" t="str">
        <f>DSSV!D1</f>
        <v>BẢNG ĐIỂM ĐÁNH GIÁ KẾT QUẢ HỌC TẬP * NĂM HỌC: 2019-2020</v>
      </c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50"/>
    </row>
    <row r="3" spans="2:19" ht="14.25">
      <c r="B3" s="196" t="s">
        <v>132</v>
      </c>
      <c r="C3" s="196"/>
      <c r="D3" s="196"/>
      <c r="E3" s="189" t="e">
        <f>"MÔN:    "&amp;DSSV!G2&amp;"  *   "&amp;DSSV!P2&amp;" "&amp;DSSV!Q2</f>
        <v>#REF!</v>
      </c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51"/>
    </row>
    <row r="4" spans="2:19" s="52" customFormat="1" ht="14.25">
      <c r="B4" s="53"/>
      <c r="C4" s="53"/>
      <c r="D4" s="54"/>
      <c r="E4" s="55"/>
      <c r="F4" s="56"/>
      <c r="G4" s="53"/>
      <c r="H4" s="53"/>
      <c r="I4" s="53" t="e">
        <f>"MÃ MÔN: "&amp;DSSV!G3</f>
        <v>#REF!</v>
      </c>
      <c r="J4" s="53"/>
      <c r="L4" s="53"/>
      <c r="M4" s="53"/>
      <c r="N4" s="53"/>
      <c r="O4" s="53"/>
      <c r="P4" s="53"/>
      <c r="Q4" s="57" t="str">
        <f>"Học kỳ : "&amp;DSSV!Q3</f>
        <v>Học kỳ : 1</v>
      </c>
      <c r="R4" s="51"/>
      <c r="S4" s="58"/>
    </row>
    <row r="5" spans="2:19" s="52" customFormat="1" ht="15">
      <c r="B5" s="59" t="str">
        <f>LPl2!$B$5</f>
        <v>Thời gian : 31/07/2016</v>
      </c>
      <c r="C5" s="57"/>
      <c r="D5" s="60"/>
      <c r="E5" s="55"/>
      <c r="F5" s="55"/>
      <c r="G5" s="53"/>
      <c r="H5" s="53"/>
      <c r="I5" s="53"/>
      <c r="J5" s="53"/>
      <c r="K5" s="53"/>
      <c r="L5" s="53"/>
      <c r="M5" s="53"/>
      <c r="N5" s="53"/>
      <c r="O5" s="53"/>
      <c r="P5" s="53"/>
      <c r="Q5" s="57" t="s">
        <v>145</v>
      </c>
      <c r="R5" s="51"/>
      <c r="S5" s="58"/>
    </row>
    <row r="6" spans="2:19" s="61" customFormat="1" ht="12" hidden="1">
      <c r="B6" s="61">
        <v>1</v>
      </c>
      <c r="C6" s="61">
        <v>2</v>
      </c>
      <c r="D6" s="62">
        <v>3</v>
      </c>
      <c r="E6" s="63">
        <v>4</v>
      </c>
      <c r="F6" s="64">
        <v>5</v>
      </c>
      <c r="G6" s="61">
        <v>6</v>
      </c>
      <c r="H6" s="61">
        <v>7</v>
      </c>
      <c r="I6" s="61">
        <v>8</v>
      </c>
      <c r="J6" s="61">
        <v>9</v>
      </c>
      <c r="K6" s="61">
        <v>10</v>
      </c>
      <c r="L6" s="61">
        <v>11</v>
      </c>
      <c r="M6" s="61">
        <v>12</v>
      </c>
      <c r="N6" s="61">
        <v>13</v>
      </c>
      <c r="O6" s="61">
        <v>14</v>
      </c>
      <c r="P6" s="61">
        <v>15</v>
      </c>
      <c r="Q6" s="61">
        <v>16</v>
      </c>
      <c r="R6" s="65">
        <v>17</v>
      </c>
      <c r="S6" s="66">
        <v>18</v>
      </c>
    </row>
    <row r="7" spans="2:19" s="52" customFormat="1" ht="15" customHeight="1">
      <c r="B7" s="208" t="s">
        <v>0</v>
      </c>
      <c r="C7" s="192" t="s">
        <v>3</v>
      </c>
      <c r="D7" s="211" t="s">
        <v>4</v>
      </c>
      <c r="E7" s="214" t="s">
        <v>5</v>
      </c>
      <c r="F7" s="192" t="s">
        <v>16</v>
      </c>
      <c r="G7" s="192" t="s">
        <v>17</v>
      </c>
      <c r="H7" s="217" t="s">
        <v>133</v>
      </c>
      <c r="I7" s="218"/>
      <c r="J7" s="218"/>
      <c r="K7" s="218"/>
      <c r="L7" s="218"/>
      <c r="M7" s="218"/>
      <c r="N7" s="218"/>
      <c r="O7" s="218"/>
      <c r="P7" s="219"/>
      <c r="Q7" s="220" t="s">
        <v>28</v>
      </c>
      <c r="R7" s="221"/>
      <c r="S7" s="192" t="s">
        <v>6</v>
      </c>
    </row>
    <row r="8" spans="1:19" s="68" customFormat="1" ht="15" customHeight="1">
      <c r="A8" s="204" t="s">
        <v>0</v>
      </c>
      <c r="B8" s="209"/>
      <c r="C8" s="193"/>
      <c r="D8" s="212"/>
      <c r="E8" s="215"/>
      <c r="F8" s="193"/>
      <c r="G8" s="193"/>
      <c r="H8" s="67" t="str">
        <f>DSSV!G5</f>
        <v>A</v>
      </c>
      <c r="I8" s="67" t="str">
        <f>DSSV!H5</f>
        <v>P</v>
      </c>
      <c r="J8" s="67" t="str">
        <f>DSSV!I5</f>
        <v>Q</v>
      </c>
      <c r="K8" s="67" t="str">
        <f>DSSV!J5</f>
        <v>H</v>
      </c>
      <c r="L8" s="67" t="str">
        <f>DSSV!K5</f>
        <v>L</v>
      </c>
      <c r="M8" s="67" t="str">
        <f>DSSV!L5</f>
        <v>M</v>
      </c>
      <c r="N8" s="67" t="str">
        <f>DSSV!M5</f>
        <v>I</v>
      </c>
      <c r="O8" s="67" t="str">
        <f>DSSV!N5</f>
        <v>G</v>
      </c>
      <c r="P8" s="67" t="str">
        <f>DSSV!O5</f>
        <v>F</v>
      </c>
      <c r="Q8" s="222"/>
      <c r="R8" s="223"/>
      <c r="S8" s="193"/>
    </row>
    <row r="9" spans="1:19" s="68" customFormat="1" ht="25.5" customHeight="1">
      <c r="A9" s="204"/>
      <c r="B9" s="210"/>
      <c r="C9" s="194"/>
      <c r="D9" s="213"/>
      <c r="E9" s="216"/>
      <c r="F9" s="194"/>
      <c r="G9" s="194"/>
      <c r="H9" s="69">
        <f>DSSV!G6</f>
        <v>0.05</v>
      </c>
      <c r="I9" s="69">
        <f>DSSV!H6</f>
        <v>0.05</v>
      </c>
      <c r="J9" s="69">
        <f>DSSV!I6</f>
        <v>0.05</v>
      </c>
      <c r="K9" s="69">
        <f>DSSV!J6</f>
        <v>0.05</v>
      </c>
      <c r="L9" s="69">
        <f>DSSV!K6</f>
        <v>0.05</v>
      </c>
      <c r="M9" s="69">
        <f>DSSV!L6</f>
        <v>0.05</v>
      </c>
      <c r="N9" s="69">
        <f>DSSV!M6</f>
        <v>0.05</v>
      </c>
      <c r="O9" s="69">
        <f>DSSV!N6</f>
        <v>0.1</v>
      </c>
      <c r="P9" s="69">
        <f>DSSV!O6</f>
        <v>0.55</v>
      </c>
      <c r="Q9" s="70" t="s">
        <v>14</v>
      </c>
      <c r="R9" s="71" t="s">
        <v>15</v>
      </c>
      <c r="S9" s="194"/>
    </row>
    <row r="10" spans="1:21" s="74" customFormat="1" ht="20.25" customHeight="1">
      <c r="A10" s="72">
        <v>1</v>
      </c>
      <c r="B10" s="96">
        <f>--SUBTOTAL(2,C$7:C10)</f>
        <v>1</v>
      </c>
      <c r="C10" s="73">
        <f>LPl2!C8</f>
        <v>2020525605</v>
      </c>
      <c r="D10" s="94" t="e">
        <f>VLOOKUP(C10,DSSV!$B$7:$R$46,2,0)</f>
        <v>#N/A</v>
      </c>
      <c r="E10" s="95" t="e">
        <f>VLOOKUP(C10,DSSV!$B$7:$R$46,3,0)</f>
        <v>#N/A</v>
      </c>
      <c r="F10" s="104" t="e">
        <f>VLOOKUP(C10,DSSV!$B$7:$R$46,4,0)</f>
        <v>#N/A</v>
      </c>
      <c r="G10" s="104" t="e">
        <f>VLOOKUP(C10,DSSV!$B$7:$R$46,5,0)</f>
        <v>#N/A</v>
      </c>
      <c r="H10" s="96" t="e">
        <f>VLOOKUP(C10,DSSV!$B$7:$R$46,6,0)</f>
        <v>#N/A</v>
      </c>
      <c r="I10" s="96" t="e">
        <f>VLOOKUP(C10,DSSV!$B$7:$R$46,7,0)</f>
        <v>#N/A</v>
      </c>
      <c r="J10" s="96" t="e">
        <f>VLOOKUP(C10,DSSV!$B$7:$R$46,8,0)</f>
        <v>#N/A</v>
      </c>
      <c r="K10" s="96" t="e">
        <f>VLOOKUP(C10,DSSV!$B$7:$R$46,9,0)</f>
        <v>#N/A</v>
      </c>
      <c r="L10" s="96" t="e">
        <f>VLOOKUP(C10,DSSV!$B$7:$R$46,10,0)</f>
        <v>#N/A</v>
      </c>
      <c r="M10" s="96" t="e">
        <f>VLOOKUP(C10,DSSV!$B$7:$R$46,11,0)</f>
        <v>#N/A</v>
      </c>
      <c r="N10" s="96" t="e">
        <f>VLOOKUP(C10,DSSV!$B$7:$R$46,12,0)</f>
        <v>#N/A</v>
      </c>
      <c r="O10" s="96" t="e">
        <f>VLOOKUP(C10,DSSV!$B$7:$R$46,13,0)</f>
        <v>#N/A</v>
      </c>
      <c r="P10" s="96">
        <f>VLOOKUP(C10,LPl2!$C$8:$J$13,8,0)</f>
        <v>9</v>
      </c>
      <c r="Q10" s="97" t="e">
        <f>IF(OR(ISNUMBER(P10)=FALSE,P10&lt;4),0,ROUND(SUMPRODUCT($H$9:$P$9,H10:P10),1))</f>
        <v>#N/A</v>
      </c>
      <c r="R10" s="92" t="e">
        <f>VLOOKUP(Q10,IDCODE!$A$1:$B$96,2,0)</f>
        <v>#N/A</v>
      </c>
      <c r="S10" s="98">
        <f>VLOOKUP(C10,LPl2!$C$8:$I$13,7,0)</f>
        <v>0</v>
      </c>
      <c r="T10" s="74" t="e">
        <f>MID(G10,4,10)</f>
        <v>#N/A</v>
      </c>
      <c r="U10" s="74" t="e">
        <f>LEFT(T10,3)</f>
        <v>#N/A</v>
      </c>
    </row>
    <row r="11" spans="1:21" s="74" customFormat="1" ht="20.25" customHeight="1">
      <c r="A11" s="72">
        <v>2</v>
      </c>
      <c r="B11" s="96">
        <f>--SUBTOTAL(2,C$7:C11)</f>
        <v>1</v>
      </c>
      <c r="C11" s="73"/>
      <c r="D11" s="94" t="e">
        <f>VLOOKUP(C11,DSSV!$B$7:$R$46,2,0)</f>
        <v>#N/A</v>
      </c>
      <c r="E11" s="95" t="e">
        <f>VLOOKUP(C11,DSSV!$B$7:$R$46,3,0)</f>
        <v>#N/A</v>
      </c>
      <c r="F11" s="104" t="e">
        <f>VLOOKUP(C11,DSSV!$B$7:$R$46,4,0)</f>
        <v>#N/A</v>
      </c>
      <c r="G11" s="104" t="e">
        <f>VLOOKUP(C11,DSSV!$B$7:$R$46,5,0)</f>
        <v>#N/A</v>
      </c>
      <c r="H11" s="96" t="e">
        <f>VLOOKUP(C11,DSSV!$B$7:$R$46,6,0)</f>
        <v>#N/A</v>
      </c>
      <c r="I11" s="96" t="e">
        <f>VLOOKUP(C11,DSSV!$B$7:$R$46,7,0)</f>
        <v>#N/A</v>
      </c>
      <c r="J11" s="96" t="e">
        <f>VLOOKUP(C11,DSSV!$B$7:$R$46,8,0)</f>
        <v>#N/A</v>
      </c>
      <c r="K11" s="96" t="e">
        <f>VLOOKUP(C11,DSSV!$B$7:$R$46,9,0)</f>
        <v>#N/A</v>
      </c>
      <c r="L11" s="96" t="e">
        <f>VLOOKUP(C11,DSSV!$B$7:$R$46,10,0)</f>
        <v>#N/A</v>
      </c>
      <c r="M11" s="96" t="e">
        <f>VLOOKUP(C11,DSSV!$B$7:$R$46,11,0)</f>
        <v>#N/A</v>
      </c>
      <c r="N11" s="96" t="e">
        <f>VLOOKUP(C11,DSSV!$B$7:$R$46,12,0)</f>
        <v>#N/A</v>
      </c>
      <c r="O11" s="96" t="e">
        <f>VLOOKUP(C11,DSSV!$B$7:$R$46,13,0)</f>
        <v>#N/A</v>
      </c>
      <c r="P11" s="96" t="e">
        <f>VLOOKUP(C11,LPl2!$C$8:$J$13,8,0)</f>
        <v>#N/A</v>
      </c>
      <c r="Q11" s="97" t="e">
        <f>IF(OR(ISNUMBER(P11)=FALSE,P11&lt;4),0,ROUND(SUMPRODUCT($H$9:$P$9,H11:P11),1))</f>
        <v>#N/A</v>
      </c>
      <c r="R11" s="92" t="e">
        <f>VLOOKUP(Q11,IDCODE!$A$1:$B$96,2,0)</f>
        <v>#N/A</v>
      </c>
      <c r="S11" s="98" t="e">
        <f>VLOOKUP(C11,LPl2!$C$8:$I$13,7,0)</f>
        <v>#N/A</v>
      </c>
      <c r="T11" s="74" t="e">
        <f>MID(G11,4,10)</f>
        <v>#N/A</v>
      </c>
      <c r="U11" s="74" t="e">
        <f>LEFT(T11,3)</f>
        <v>#N/A</v>
      </c>
    </row>
    <row r="12" spans="1:21" s="74" customFormat="1" ht="20.25" customHeight="1">
      <c r="A12" s="72">
        <v>3</v>
      </c>
      <c r="B12" s="96">
        <f>--SUBTOTAL(2,C$7:C12)</f>
        <v>1</v>
      </c>
      <c r="C12" s="73"/>
      <c r="D12" s="94" t="e">
        <f>VLOOKUP(C12,DSSV!$B$7:$R$46,2,0)</f>
        <v>#N/A</v>
      </c>
      <c r="E12" s="95" t="e">
        <f>VLOOKUP(C12,DSSV!$B$7:$R$46,3,0)</f>
        <v>#N/A</v>
      </c>
      <c r="F12" s="104" t="e">
        <f>VLOOKUP(C12,DSSV!$B$7:$R$46,4,0)</f>
        <v>#N/A</v>
      </c>
      <c r="G12" s="104" t="e">
        <f>VLOOKUP(C12,DSSV!$B$7:$R$46,5,0)</f>
        <v>#N/A</v>
      </c>
      <c r="H12" s="96" t="e">
        <f>VLOOKUP(C12,DSSV!$B$7:$R$46,6,0)</f>
        <v>#N/A</v>
      </c>
      <c r="I12" s="96" t="e">
        <f>VLOOKUP(C12,DSSV!$B$7:$R$46,7,0)</f>
        <v>#N/A</v>
      </c>
      <c r="J12" s="96" t="e">
        <f>VLOOKUP(C12,DSSV!$B$7:$R$46,8,0)</f>
        <v>#N/A</v>
      </c>
      <c r="K12" s="96" t="e">
        <f>VLOOKUP(C12,DSSV!$B$7:$R$46,9,0)</f>
        <v>#N/A</v>
      </c>
      <c r="L12" s="96" t="e">
        <f>VLOOKUP(C12,DSSV!$B$7:$R$46,10,0)</f>
        <v>#N/A</v>
      </c>
      <c r="M12" s="96" t="e">
        <f>VLOOKUP(C12,DSSV!$B$7:$R$46,11,0)</f>
        <v>#N/A</v>
      </c>
      <c r="N12" s="96" t="e">
        <f>VLOOKUP(C12,DSSV!$B$7:$R$46,12,0)</f>
        <v>#N/A</v>
      </c>
      <c r="O12" s="96" t="e">
        <f>VLOOKUP(C12,DSSV!$B$7:$R$46,13,0)</f>
        <v>#N/A</v>
      </c>
      <c r="P12" s="96" t="e">
        <f>VLOOKUP(C12,LPl2!$C$8:$J$13,8,0)</f>
        <v>#N/A</v>
      </c>
      <c r="Q12" s="97" t="e">
        <f>IF(OR(ISNUMBER(P12)=FALSE,P12&lt;4),0,ROUND(SUMPRODUCT($H$9:$P$9,H12:P12),1))</f>
        <v>#N/A</v>
      </c>
      <c r="R12" s="92" t="e">
        <f>VLOOKUP(Q12,IDCODE!$A$1:$B$96,2,0)</f>
        <v>#N/A</v>
      </c>
      <c r="S12" s="98" t="e">
        <f>VLOOKUP(C12,LPl2!$C$8:$I$13,7,0)</f>
        <v>#N/A</v>
      </c>
      <c r="T12" s="74" t="e">
        <f>MID(G12,4,10)</f>
        <v>#N/A</v>
      </c>
      <c r="U12" s="74" t="e">
        <f>LEFT(T12,3)</f>
        <v>#N/A</v>
      </c>
    </row>
    <row r="13" spans="1:21" s="74" customFormat="1" ht="20.25" customHeight="1">
      <c r="A13" s="72">
        <v>4</v>
      </c>
      <c r="B13" s="96">
        <f>--SUBTOTAL(2,C$7:C13)</f>
        <v>1</v>
      </c>
      <c r="C13" s="73"/>
      <c r="D13" s="94" t="e">
        <f>VLOOKUP(C13,DSSV!$B$7:$R$46,2,0)</f>
        <v>#N/A</v>
      </c>
      <c r="E13" s="95" t="e">
        <f>VLOOKUP(C13,DSSV!$B$7:$R$46,3,0)</f>
        <v>#N/A</v>
      </c>
      <c r="F13" s="104" t="e">
        <f>VLOOKUP(C13,DSSV!$B$7:$R$46,4,0)</f>
        <v>#N/A</v>
      </c>
      <c r="G13" s="104" t="e">
        <f>VLOOKUP(C13,DSSV!$B$7:$R$46,5,0)</f>
        <v>#N/A</v>
      </c>
      <c r="H13" s="96" t="e">
        <f>VLOOKUP(C13,DSSV!$B$7:$R$46,6,0)</f>
        <v>#N/A</v>
      </c>
      <c r="I13" s="96" t="e">
        <f>VLOOKUP(C13,DSSV!$B$7:$R$46,7,0)</f>
        <v>#N/A</v>
      </c>
      <c r="J13" s="96" t="e">
        <f>VLOOKUP(C13,DSSV!$B$7:$R$46,8,0)</f>
        <v>#N/A</v>
      </c>
      <c r="K13" s="96" t="e">
        <f>VLOOKUP(C13,DSSV!$B$7:$R$46,9,0)</f>
        <v>#N/A</v>
      </c>
      <c r="L13" s="96" t="e">
        <f>VLOOKUP(C13,DSSV!$B$7:$R$46,10,0)</f>
        <v>#N/A</v>
      </c>
      <c r="M13" s="96" t="e">
        <f>VLOOKUP(C13,DSSV!$B$7:$R$46,11,0)</f>
        <v>#N/A</v>
      </c>
      <c r="N13" s="96" t="e">
        <f>VLOOKUP(C13,DSSV!$B$7:$R$46,12,0)</f>
        <v>#N/A</v>
      </c>
      <c r="O13" s="96" t="e">
        <f>VLOOKUP(C13,DSSV!$B$7:$R$46,13,0)</f>
        <v>#N/A</v>
      </c>
      <c r="P13" s="96" t="e">
        <f>VLOOKUP(C13,LPl2!$C$8:$J$13,8,0)</f>
        <v>#N/A</v>
      </c>
      <c r="Q13" s="97" t="e">
        <f>IF(OR(ISNUMBER(P13)=FALSE,P13&lt;4),0,ROUND(SUMPRODUCT($H$9:$P$9,H13:P13),1))</f>
        <v>#N/A</v>
      </c>
      <c r="R13" s="92" t="e">
        <f>VLOOKUP(Q13,IDCODE!$A$1:$B$96,2,0)</f>
        <v>#N/A</v>
      </c>
      <c r="S13" s="98" t="e">
        <f>VLOOKUP(C13,LPl2!$C$8:$I$13,7,0)</f>
        <v>#N/A</v>
      </c>
      <c r="T13" s="74" t="e">
        <f>MID(G13,4,10)</f>
        <v>#N/A</v>
      </c>
      <c r="U13" s="74" t="e">
        <f>LEFT(T13,3)</f>
        <v>#N/A</v>
      </c>
    </row>
    <row r="14" spans="1:21" s="74" customFormat="1" ht="20.25" customHeight="1">
      <c r="A14" s="72">
        <v>5</v>
      </c>
      <c r="B14" s="96">
        <f>--SUBTOTAL(2,C$7:C14)</f>
        <v>1</v>
      </c>
      <c r="C14" s="73"/>
      <c r="D14" s="94" t="e">
        <f>VLOOKUP(C14,DSSV!$B$7:$R$46,2,0)</f>
        <v>#N/A</v>
      </c>
      <c r="E14" s="95" t="e">
        <f>VLOOKUP(C14,DSSV!$B$7:$R$46,3,0)</f>
        <v>#N/A</v>
      </c>
      <c r="F14" s="104" t="e">
        <f>VLOOKUP(C14,DSSV!$B$7:$R$46,4,0)</f>
        <v>#N/A</v>
      </c>
      <c r="G14" s="104" t="e">
        <f>VLOOKUP(C14,DSSV!$B$7:$R$46,5,0)</f>
        <v>#N/A</v>
      </c>
      <c r="H14" s="96" t="e">
        <f>VLOOKUP(C14,DSSV!$B$7:$R$46,6,0)</f>
        <v>#N/A</v>
      </c>
      <c r="I14" s="96" t="e">
        <f>VLOOKUP(C14,DSSV!$B$7:$R$46,7,0)</f>
        <v>#N/A</v>
      </c>
      <c r="J14" s="96" t="e">
        <f>VLOOKUP(C14,DSSV!$B$7:$R$46,8,0)</f>
        <v>#N/A</v>
      </c>
      <c r="K14" s="96" t="e">
        <f>VLOOKUP(C14,DSSV!$B$7:$R$46,9,0)</f>
        <v>#N/A</v>
      </c>
      <c r="L14" s="96" t="e">
        <f>VLOOKUP(C14,DSSV!$B$7:$R$46,10,0)</f>
        <v>#N/A</v>
      </c>
      <c r="M14" s="96" t="e">
        <f>VLOOKUP(C14,DSSV!$B$7:$R$46,11,0)</f>
        <v>#N/A</v>
      </c>
      <c r="N14" s="96" t="e">
        <f>VLOOKUP(C14,DSSV!$B$7:$R$46,12,0)</f>
        <v>#N/A</v>
      </c>
      <c r="O14" s="96" t="e">
        <f>VLOOKUP(C14,DSSV!$B$7:$R$46,13,0)</f>
        <v>#N/A</v>
      </c>
      <c r="P14" s="96" t="e">
        <f>VLOOKUP(C14,LPl2!$C$8:$J$13,8,0)</f>
        <v>#N/A</v>
      </c>
      <c r="Q14" s="97" t="e">
        <f>IF(OR(ISNUMBER(P14)=FALSE,P14&lt;4),0,ROUND(SUMPRODUCT($H$9:$P$9,H14:P14),1))</f>
        <v>#N/A</v>
      </c>
      <c r="R14" s="92" t="e">
        <f>VLOOKUP(Q14,IDCODE!$A$1:$B$96,2,0)</f>
        <v>#N/A</v>
      </c>
      <c r="S14" s="98" t="e">
        <f>VLOOKUP(C14,LPl2!$C$8:$I$13,7,0)</f>
        <v>#N/A</v>
      </c>
      <c r="T14" s="74" t="e">
        <f>MID(G14,4,10)</f>
        <v>#N/A</v>
      </c>
      <c r="U14" s="74" t="e">
        <f>LEFT(T14,3)</f>
        <v>#N/A</v>
      </c>
    </row>
    <row r="15" spans="2:19" s="146" customFormat="1" ht="12" customHeight="1"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</row>
    <row r="16" spans="1:19" s="74" customFormat="1" ht="15.75" customHeight="1">
      <c r="A16" s="72"/>
      <c r="B16" s="76"/>
      <c r="C16"/>
      <c r="D16" s="199" t="s">
        <v>134</v>
      </c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76"/>
      <c r="R16" s="68"/>
      <c r="S16" s="77"/>
    </row>
    <row r="17" spans="1:19" s="74" customFormat="1" ht="15" customHeight="1">
      <c r="A17" s="72"/>
      <c r="B17" s="72"/>
      <c r="C17"/>
      <c r="D17" s="138" t="s">
        <v>0</v>
      </c>
      <c r="E17" s="200" t="s">
        <v>135</v>
      </c>
      <c r="F17" s="200"/>
      <c r="G17" s="200"/>
      <c r="H17" s="205" t="s">
        <v>136</v>
      </c>
      <c r="I17" s="205"/>
      <c r="J17" s="205"/>
      <c r="K17" s="205" t="s">
        <v>137</v>
      </c>
      <c r="L17" s="205"/>
      <c r="M17" s="205"/>
      <c r="N17" s="200" t="s">
        <v>13</v>
      </c>
      <c r="O17" s="200"/>
      <c r="P17" s="200"/>
      <c r="Q17" s="72"/>
      <c r="R17" s="78"/>
      <c r="S17" s="79"/>
    </row>
    <row r="18" spans="1:19" s="74" customFormat="1" ht="12.75" customHeight="1">
      <c r="A18" s="72"/>
      <c r="B18" s="72"/>
      <c r="C18"/>
      <c r="D18" s="137">
        <v>1</v>
      </c>
      <c r="E18" s="201" t="s">
        <v>153</v>
      </c>
      <c r="F18" s="202"/>
      <c r="G18" s="203"/>
      <c r="H18" s="190" t="e">
        <f ca="1">SUMPRODUCT((SUBTOTAL(3,OFFSET($Q$10:$Q$14,ROW($Q$10:$Q$14)-ROW($Q$10),0,1))),--($Q$10:$Q$14&gt;=4))</f>
        <v>#N/A</v>
      </c>
      <c r="I18" s="190"/>
      <c r="J18" s="190"/>
      <c r="K18" s="191" t="e">
        <f>H18/$H$20</f>
        <v>#N/A</v>
      </c>
      <c r="L18" s="191"/>
      <c r="M18" s="191"/>
      <c r="N18" s="190"/>
      <c r="O18" s="190"/>
      <c r="P18" s="190"/>
      <c r="Q18" s="72"/>
      <c r="R18" s="78"/>
      <c r="S18" s="79"/>
    </row>
    <row r="19" spans="1:19" s="74" customFormat="1" ht="12.75" customHeight="1">
      <c r="A19" s="72"/>
      <c r="B19" s="72"/>
      <c r="C19"/>
      <c r="D19" s="137">
        <v>2</v>
      </c>
      <c r="E19" s="201" t="s">
        <v>152</v>
      </c>
      <c r="F19" s="202"/>
      <c r="G19" s="203"/>
      <c r="H19" s="190" t="e">
        <f ca="1">SUMPRODUCT((SUBTOTAL(3,OFFSET($Q$10:$Q$14,ROW($Q$10:$Q$14)-ROW($Q$10),0,1))),--($Q$10:$Q$14&lt;4))</f>
        <v>#N/A</v>
      </c>
      <c r="I19" s="190"/>
      <c r="J19" s="190"/>
      <c r="K19" s="191" t="e">
        <f>H19/$H$20</f>
        <v>#N/A</v>
      </c>
      <c r="L19" s="191"/>
      <c r="M19" s="191"/>
      <c r="N19" s="190"/>
      <c r="O19" s="190"/>
      <c r="P19" s="190"/>
      <c r="Q19" s="72"/>
      <c r="R19" s="78"/>
      <c r="S19" s="79"/>
    </row>
    <row r="20" spans="1:19" s="74" customFormat="1" ht="12.75" customHeight="1">
      <c r="A20" s="72"/>
      <c r="B20" s="72"/>
      <c r="C20"/>
      <c r="D20" s="197" t="s">
        <v>138</v>
      </c>
      <c r="E20" s="197"/>
      <c r="F20" s="197"/>
      <c r="G20" s="197"/>
      <c r="H20" s="197" t="e">
        <f>SUM(H18:H19)</f>
        <v>#N/A</v>
      </c>
      <c r="I20" s="197"/>
      <c r="J20" s="197"/>
      <c r="K20" s="198" t="e">
        <f>SUM(K18:L19)</f>
        <v>#N/A</v>
      </c>
      <c r="L20" s="198"/>
      <c r="M20" s="198"/>
      <c r="N20" s="190"/>
      <c r="O20" s="190"/>
      <c r="P20" s="190"/>
      <c r="Q20" s="72"/>
      <c r="R20" s="78"/>
      <c r="S20" s="79"/>
    </row>
    <row r="21" spans="1:19" s="74" customFormat="1" ht="12">
      <c r="A21" s="72"/>
      <c r="B21" s="72"/>
      <c r="C21" s="72"/>
      <c r="D21" s="62"/>
      <c r="E21" s="80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8"/>
      <c r="S21" s="79"/>
    </row>
    <row r="22" spans="1:19" s="74" customFormat="1" ht="12">
      <c r="A22" s="72"/>
      <c r="B22" s="72"/>
      <c r="C22" s="81"/>
      <c r="D22" s="62"/>
      <c r="E22" s="80"/>
      <c r="F22" s="82"/>
      <c r="G22" s="61"/>
      <c r="H22" s="61"/>
      <c r="I22" s="61"/>
      <c r="J22" s="61"/>
      <c r="K22" s="61"/>
      <c r="L22" s="61"/>
      <c r="M22" s="61"/>
      <c r="N22" s="195" t="str">
        <f ca="1">"Đà nẵng, ngày "&amp;TEXT(DAY(TODAY()),"00")&amp;" tháng "&amp;TEXT(MONTH(TODAY()),"00")&amp;" năm "&amp;YEAR(TODAY())</f>
        <v>Đà nẵng, ngày 15 tháng 07 năm 2021</v>
      </c>
      <c r="O22" s="195"/>
      <c r="P22" s="195"/>
      <c r="Q22" s="195"/>
      <c r="R22" s="195"/>
      <c r="S22" s="195"/>
    </row>
    <row r="23" spans="1:19" s="74" customFormat="1" ht="12.75" customHeight="1">
      <c r="A23" s="72"/>
      <c r="B23" s="196" t="s">
        <v>139</v>
      </c>
      <c r="C23" s="196"/>
      <c r="D23" s="196"/>
      <c r="E23" s="78"/>
      <c r="F23" s="83" t="s">
        <v>140</v>
      </c>
      <c r="G23" s="78"/>
      <c r="H23" s="61"/>
      <c r="I23" s="84" t="s">
        <v>141</v>
      </c>
      <c r="K23" s="72"/>
      <c r="L23" s="81"/>
      <c r="M23" s="61"/>
      <c r="N23" s="196" t="s">
        <v>150</v>
      </c>
      <c r="O23" s="196"/>
      <c r="P23" s="196"/>
      <c r="Q23" s="196"/>
      <c r="R23" s="196"/>
      <c r="S23" s="196"/>
    </row>
    <row r="24" spans="1:19" s="74" customFormat="1" ht="12" customHeight="1">
      <c r="A24" s="72"/>
      <c r="B24" s="72"/>
      <c r="C24" s="81"/>
      <c r="D24" s="62"/>
      <c r="E24" s="80"/>
      <c r="F24" s="82"/>
      <c r="G24" s="61"/>
      <c r="H24" s="61"/>
      <c r="I24" s="85"/>
      <c r="K24" s="86"/>
      <c r="L24" s="61"/>
      <c r="M24" s="61"/>
      <c r="N24" s="61"/>
      <c r="O24" s="81"/>
      <c r="Q24" s="87"/>
      <c r="R24" s="87"/>
      <c r="S24" s="58"/>
    </row>
    <row r="25" spans="1:19" s="74" customFormat="1" ht="12" customHeight="1">
      <c r="A25" s="72"/>
      <c r="B25" s="72"/>
      <c r="C25" s="81"/>
      <c r="D25" s="62"/>
      <c r="E25" s="80"/>
      <c r="F25" s="82"/>
      <c r="G25" s="61"/>
      <c r="H25" s="61"/>
      <c r="I25" s="85"/>
      <c r="K25" s="86"/>
      <c r="L25" s="61"/>
      <c r="M25" s="61"/>
      <c r="N25" s="61"/>
      <c r="O25" s="81"/>
      <c r="Q25" s="87"/>
      <c r="R25" s="87"/>
      <c r="S25" s="58"/>
    </row>
    <row r="26" spans="1:19" s="74" customFormat="1" ht="12" customHeight="1">
      <c r="A26" s="72"/>
      <c r="B26" s="72"/>
      <c r="C26" s="81"/>
      <c r="D26" s="62"/>
      <c r="E26" s="80"/>
      <c r="F26" s="82"/>
      <c r="G26" s="61"/>
      <c r="H26" s="61"/>
      <c r="I26" s="85"/>
      <c r="K26" s="86"/>
      <c r="L26" s="61"/>
      <c r="M26" s="61"/>
      <c r="N26" s="61"/>
      <c r="O26" s="81"/>
      <c r="Q26" s="87"/>
      <c r="R26" s="87"/>
      <c r="S26" s="58"/>
    </row>
    <row r="27" spans="1:19" s="74" customFormat="1" ht="12">
      <c r="A27" s="72"/>
      <c r="B27" s="72"/>
      <c r="C27" s="81"/>
      <c r="D27" s="62"/>
      <c r="E27" s="80"/>
      <c r="F27" s="82"/>
      <c r="G27" s="72"/>
      <c r="H27" s="61"/>
      <c r="I27" s="61"/>
      <c r="J27" s="61"/>
      <c r="K27" s="61"/>
      <c r="L27" s="81"/>
      <c r="M27" s="61"/>
      <c r="N27" s="61"/>
      <c r="O27" s="81"/>
      <c r="P27" s="81"/>
      <c r="Q27" s="81"/>
      <c r="R27" s="88"/>
      <c r="S27" s="58"/>
    </row>
    <row r="28" spans="1:19" s="74" customFormat="1" ht="12">
      <c r="A28" s="72"/>
      <c r="B28" s="72"/>
      <c r="C28" s="81"/>
      <c r="D28" s="62"/>
      <c r="E28" s="80"/>
      <c r="F28" s="82"/>
      <c r="G28" s="72"/>
      <c r="H28" s="61"/>
      <c r="I28" s="61"/>
      <c r="J28" s="61"/>
      <c r="K28" s="61"/>
      <c r="L28" s="81"/>
      <c r="M28" s="61"/>
      <c r="N28" s="61"/>
      <c r="O28" s="81"/>
      <c r="P28" s="81"/>
      <c r="Q28" s="81"/>
      <c r="R28" s="88"/>
      <c r="S28" s="58"/>
    </row>
    <row r="29" spans="1:19" s="74" customFormat="1" ht="12.75" customHeight="1">
      <c r="A29" s="72"/>
      <c r="B29" s="188" t="s">
        <v>149</v>
      </c>
      <c r="C29" s="188"/>
      <c r="D29" s="188"/>
      <c r="E29" s="55"/>
      <c r="F29" s="89"/>
      <c r="G29" s="90"/>
      <c r="H29" s="90"/>
      <c r="I29" s="90"/>
      <c r="J29" s="90"/>
      <c r="K29" s="90"/>
      <c r="L29" s="90"/>
      <c r="M29" s="90"/>
      <c r="N29" s="189" t="s">
        <v>142</v>
      </c>
      <c r="O29" s="189"/>
      <c r="P29" s="189"/>
      <c r="Q29" s="189"/>
      <c r="R29" s="189"/>
      <c r="S29" s="189"/>
    </row>
    <row r="30" spans="1:19" s="74" customFormat="1" ht="12.75" customHeight="1">
      <c r="A30" s="72"/>
      <c r="B30" s="188"/>
      <c r="C30" s="188"/>
      <c r="D30" s="188"/>
      <c r="E30" s="55"/>
      <c r="F30" s="89"/>
      <c r="G30" s="90"/>
      <c r="H30" s="90"/>
      <c r="I30" s="90"/>
      <c r="J30" s="90"/>
      <c r="K30" s="90"/>
      <c r="L30" s="90"/>
      <c r="M30" s="90"/>
      <c r="N30" s="189"/>
      <c r="O30" s="189"/>
      <c r="P30" s="189"/>
      <c r="Q30" s="189"/>
      <c r="R30" s="189"/>
      <c r="S30" s="189"/>
    </row>
    <row r="31" spans="2:19" s="91" customFormat="1" ht="12"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</row>
  </sheetData>
  <sheetProtection/>
  <mergeCells count="39">
    <mergeCell ref="N29:S2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H7:P7"/>
    <mergeCell ref="Q7:R8"/>
    <mergeCell ref="A8:A9"/>
    <mergeCell ref="D16:P16"/>
    <mergeCell ref="E17:G17"/>
    <mergeCell ref="H17:J17"/>
    <mergeCell ref="K17:M17"/>
    <mergeCell ref="N17:P17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</mergeCells>
  <conditionalFormatting sqref="C21:G21 C10:G14 R10:S14 R16:S21">
    <cfRule type="cellIs" priority="3" dxfId="16" operator="equal" stopIfTrue="1">
      <formula>0</formula>
    </cfRule>
  </conditionalFormatting>
  <conditionalFormatting sqref="S10:S14">
    <cfRule type="cellIs" priority="2" dxfId="17" operator="equal" stopIfTrue="1">
      <formula>0</formula>
    </cfRule>
  </conditionalFormatting>
  <conditionalFormatting sqref="Q10:Q14">
    <cfRule type="cellIs" priority="1" dxfId="18" operator="lessThan" stopIfTrue="1">
      <formula>4</formula>
    </cfRule>
  </conditionalFormatting>
  <printOptions horizontalCentered="1"/>
  <pageMargins left="0.17" right="0.16" top="0.19" bottom="0.2" header="0.17" footer="0.16"/>
  <pageSetup horizontalDpi="600" verticalDpi="600" orientation="portrait" paperSize="9" r:id="rId2"/>
  <headerFooter alignWithMargins="0">
    <oddHeader>&amp;R&amp;P/&amp;N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8"/>
  <sheetViews>
    <sheetView zoomScalePageLayoutView="0" workbookViewId="0" topLeftCell="A118">
      <selection activeCell="A129" sqref="A129:IV136"/>
    </sheetView>
  </sheetViews>
  <sheetFormatPr defaultColWidth="9.140625" defaultRowHeight="15"/>
  <cols>
    <col min="1" max="1" width="9.140625" style="20" customWidth="1"/>
  </cols>
  <sheetData>
    <row r="1" spans="1:4" ht="15">
      <c r="A1" s="20" t="s">
        <v>155</v>
      </c>
      <c r="B1" t="s">
        <v>156</v>
      </c>
      <c r="D1" t="s">
        <v>157</v>
      </c>
    </row>
    <row r="2" spans="1:4" ht="15">
      <c r="A2" s="20">
        <v>2</v>
      </c>
      <c r="B2" t="s">
        <v>180</v>
      </c>
      <c r="C2" t="str">
        <f>A2&amp;B2</f>
        <v>2401/1</v>
      </c>
      <c r="D2" t="s">
        <v>158</v>
      </c>
    </row>
    <row r="3" spans="1:4" ht="15">
      <c r="A3" s="20">
        <v>2</v>
      </c>
      <c r="B3" t="s">
        <v>181</v>
      </c>
      <c r="C3" t="str">
        <f aca="true" t="shared" si="0" ref="C3:C66">A3&amp;B3</f>
        <v>2401/2</v>
      </c>
      <c r="D3" t="s">
        <v>158</v>
      </c>
    </row>
    <row r="4" spans="1:4" ht="15">
      <c r="A4" s="20">
        <v>2</v>
      </c>
      <c r="B4">
        <v>702</v>
      </c>
      <c r="C4" t="str">
        <f t="shared" si="0"/>
        <v>2702</v>
      </c>
      <c r="D4" t="s">
        <v>158</v>
      </c>
    </row>
    <row r="5" spans="1:4" ht="15">
      <c r="A5" s="20">
        <v>2</v>
      </c>
      <c r="B5">
        <v>703</v>
      </c>
      <c r="C5" t="str">
        <f t="shared" si="0"/>
        <v>2703</v>
      </c>
      <c r="D5" t="s">
        <v>158</v>
      </c>
    </row>
    <row r="6" spans="1:4" ht="15">
      <c r="A6" s="20">
        <v>2</v>
      </c>
      <c r="B6" t="s">
        <v>184</v>
      </c>
      <c r="C6" t="str">
        <f t="shared" si="0"/>
        <v>2801A</v>
      </c>
      <c r="D6" t="s">
        <v>158</v>
      </c>
    </row>
    <row r="7" spans="1:4" ht="15">
      <c r="A7" s="20">
        <v>2</v>
      </c>
      <c r="B7" t="s">
        <v>185</v>
      </c>
      <c r="C7" t="str">
        <f t="shared" si="0"/>
        <v>2801B</v>
      </c>
      <c r="D7" t="s">
        <v>158</v>
      </c>
    </row>
    <row r="8" spans="1:4" ht="15">
      <c r="A8" s="20">
        <v>2</v>
      </c>
      <c r="B8">
        <v>802</v>
      </c>
      <c r="C8" t="str">
        <f t="shared" si="0"/>
        <v>2802</v>
      </c>
      <c r="D8" t="s">
        <v>158</v>
      </c>
    </row>
    <row r="9" spans="1:4" ht="15">
      <c r="A9" s="20">
        <v>2</v>
      </c>
      <c r="B9">
        <v>803</v>
      </c>
      <c r="C9" t="str">
        <f t="shared" si="0"/>
        <v>2803</v>
      </c>
      <c r="D9" t="s">
        <v>158</v>
      </c>
    </row>
    <row r="10" spans="1:4" ht="15">
      <c r="A10" s="20">
        <v>2</v>
      </c>
      <c r="B10" t="s">
        <v>186</v>
      </c>
      <c r="C10" t="str">
        <f t="shared" si="0"/>
        <v>2901A</v>
      </c>
      <c r="D10" t="s">
        <v>158</v>
      </c>
    </row>
    <row r="11" spans="1:4" ht="15">
      <c r="A11" s="20">
        <v>2</v>
      </c>
      <c r="B11" t="s">
        <v>187</v>
      </c>
      <c r="C11" t="str">
        <f t="shared" si="0"/>
        <v>2901B</v>
      </c>
      <c r="D11" t="s">
        <v>158</v>
      </c>
    </row>
    <row r="12" spans="1:4" ht="15">
      <c r="A12" s="20">
        <v>2</v>
      </c>
      <c r="B12">
        <v>902</v>
      </c>
      <c r="C12" t="str">
        <f t="shared" si="0"/>
        <v>2902</v>
      </c>
      <c r="D12" t="s">
        <v>158</v>
      </c>
    </row>
    <row r="13" spans="1:4" ht="15">
      <c r="A13" s="20">
        <v>2</v>
      </c>
      <c r="B13">
        <v>903</v>
      </c>
      <c r="C13" t="str">
        <f t="shared" si="0"/>
        <v>2903</v>
      </c>
      <c r="D13" t="s">
        <v>158</v>
      </c>
    </row>
    <row r="14" spans="1:4" ht="15">
      <c r="A14" s="20">
        <v>2</v>
      </c>
      <c r="B14" t="s">
        <v>204</v>
      </c>
      <c r="C14" t="str">
        <f t="shared" si="0"/>
        <v>21001A</v>
      </c>
      <c r="D14" t="s">
        <v>158</v>
      </c>
    </row>
    <row r="15" spans="1:4" ht="15">
      <c r="A15" s="20">
        <v>2</v>
      </c>
      <c r="B15" t="s">
        <v>205</v>
      </c>
      <c r="C15" t="str">
        <f t="shared" si="0"/>
        <v>21001B</v>
      </c>
      <c r="D15" t="s">
        <v>158</v>
      </c>
    </row>
    <row r="16" spans="1:4" ht="15">
      <c r="A16" s="20">
        <v>2</v>
      </c>
      <c r="B16">
        <v>1002</v>
      </c>
      <c r="C16" t="str">
        <f t="shared" si="0"/>
        <v>21002</v>
      </c>
      <c r="D16" t="s">
        <v>158</v>
      </c>
    </row>
    <row r="17" spans="1:4" ht="15">
      <c r="A17" s="20">
        <v>2</v>
      </c>
      <c r="B17">
        <v>1003</v>
      </c>
      <c r="C17" t="str">
        <f t="shared" si="0"/>
        <v>21003</v>
      </c>
      <c r="D17" t="s">
        <v>158</v>
      </c>
    </row>
    <row r="18" spans="1:4" ht="15">
      <c r="A18" s="20">
        <v>2</v>
      </c>
      <c r="B18" t="s">
        <v>188</v>
      </c>
      <c r="C18" t="str">
        <f t="shared" si="0"/>
        <v>21101/1</v>
      </c>
      <c r="D18" t="s">
        <v>158</v>
      </c>
    </row>
    <row r="19" spans="1:4" ht="15">
      <c r="A19" s="20">
        <v>2</v>
      </c>
      <c r="B19" t="s">
        <v>189</v>
      </c>
      <c r="C19" t="str">
        <f t="shared" si="0"/>
        <v>21101/2</v>
      </c>
      <c r="D19" t="s">
        <v>158</v>
      </c>
    </row>
    <row r="20" spans="1:4" ht="15">
      <c r="A20" s="20">
        <v>2</v>
      </c>
      <c r="B20" t="s">
        <v>161</v>
      </c>
      <c r="C20" t="str">
        <f t="shared" si="0"/>
        <v>2213/1</v>
      </c>
      <c r="D20" t="s">
        <v>158</v>
      </c>
    </row>
    <row r="21" spans="1:4" ht="15">
      <c r="A21" s="20">
        <v>2</v>
      </c>
      <c r="B21" t="s">
        <v>162</v>
      </c>
      <c r="C21" t="str">
        <f t="shared" si="0"/>
        <v>2213/2</v>
      </c>
      <c r="D21" t="s">
        <v>158</v>
      </c>
    </row>
    <row r="22" spans="1:4" ht="15">
      <c r="A22" s="20">
        <v>2</v>
      </c>
      <c r="B22" t="s">
        <v>163</v>
      </c>
      <c r="C22" t="str">
        <f t="shared" si="0"/>
        <v>2214/1</v>
      </c>
      <c r="D22" t="s">
        <v>158</v>
      </c>
    </row>
    <row r="23" spans="1:4" ht="15">
      <c r="A23" s="20">
        <v>2</v>
      </c>
      <c r="B23" t="s">
        <v>164</v>
      </c>
      <c r="C23" t="str">
        <f t="shared" si="0"/>
        <v>2214/2</v>
      </c>
      <c r="D23" t="s">
        <v>158</v>
      </c>
    </row>
    <row r="24" spans="1:4" ht="15">
      <c r="A24" s="20">
        <v>2</v>
      </c>
      <c r="B24" t="s">
        <v>165</v>
      </c>
      <c r="C24" t="str">
        <f t="shared" si="0"/>
        <v>2307/1</v>
      </c>
      <c r="D24" t="s">
        <v>158</v>
      </c>
    </row>
    <row r="25" spans="1:4" ht="15">
      <c r="A25" s="20">
        <v>2</v>
      </c>
      <c r="B25" t="s">
        <v>166</v>
      </c>
      <c r="C25" t="str">
        <f t="shared" si="0"/>
        <v>2307/2</v>
      </c>
      <c r="D25" t="s">
        <v>158</v>
      </c>
    </row>
    <row r="26" spans="1:4" ht="15">
      <c r="A26" s="20">
        <v>2</v>
      </c>
      <c r="B26" t="s">
        <v>167</v>
      </c>
      <c r="C26" t="str">
        <f t="shared" si="0"/>
        <v>2308/1</v>
      </c>
      <c r="D26" t="s">
        <v>158</v>
      </c>
    </row>
    <row r="27" spans="1:4" ht="15">
      <c r="A27" s="20">
        <v>2</v>
      </c>
      <c r="B27" t="s">
        <v>168</v>
      </c>
      <c r="C27" t="str">
        <f t="shared" si="0"/>
        <v>2308/2</v>
      </c>
      <c r="D27" t="s">
        <v>158</v>
      </c>
    </row>
    <row r="28" spans="1:4" ht="15">
      <c r="A28" s="20">
        <v>2</v>
      </c>
      <c r="B28" t="s">
        <v>148</v>
      </c>
      <c r="C28" t="str">
        <f t="shared" si="0"/>
        <v>2313/1</v>
      </c>
      <c r="D28" t="s">
        <v>158</v>
      </c>
    </row>
    <row r="29" spans="1:4" ht="15">
      <c r="A29" s="20">
        <v>2</v>
      </c>
      <c r="B29" t="s">
        <v>169</v>
      </c>
      <c r="C29" t="str">
        <f t="shared" si="0"/>
        <v>2313/2</v>
      </c>
      <c r="D29" t="s">
        <v>158</v>
      </c>
    </row>
    <row r="30" spans="1:4" ht="15">
      <c r="A30" s="20">
        <v>2</v>
      </c>
      <c r="B30" t="s">
        <v>170</v>
      </c>
      <c r="C30" t="str">
        <f t="shared" si="0"/>
        <v>2314/1</v>
      </c>
      <c r="D30" t="s">
        <v>158</v>
      </c>
    </row>
    <row r="31" spans="1:4" ht="15">
      <c r="A31" s="20">
        <v>2</v>
      </c>
      <c r="B31" t="s">
        <v>171</v>
      </c>
      <c r="C31" t="str">
        <f t="shared" si="0"/>
        <v>2314/2</v>
      </c>
      <c r="D31" t="s">
        <v>158</v>
      </c>
    </row>
    <row r="32" spans="1:4" ht="15">
      <c r="A32" s="20">
        <v>2</v>
      </c>
      <c r="B32">
        <v>406</v>
      </c>
      <c r="C32" t="str">
        <f t="shared" si="0"/>
        <v>2406</v>
      </c>
      <c r="D32" t="s">
        <v>158</v>
      </c>
    </row>
    <row r="33" spans="1:4" ht="15">
      <c r="A33" s="20">
        <v>2</v>
      </c>
      <c r="B33" t="s">
        <v>172</v>
      </c>
      <c r="C33" t="str">
        <f t="shared" si="0"/>
        <v>2407/1</v>
      </c>
      <c r="D33" t="s">
        <v>158</v>
      </c>
    </row>
    <row r="34" spans="1:4" ht="15">
      <c r="A34" s="20">
        <v>2</v>
      </c>
      <c r="B34" t="s">
        <v>173</v>
      </c>
      <c r="C34" t="str">
        <f t="shared" si="0"/>
        <v>2407/2</v>
      </c>
      <c r="D34" t="s">
        <v>158</v>
      </c>
    </row>
    <row r="35" spans="1:4" ht="15">
      <c r="A35" s="20">
        <v>2</v>
      </c>
      <c r="B35" t="s">
        <v>174</v>
      </c>
      <c r="C35" t="str">
        <f t="shared" si="0"/>
        <v>2408/1</v>
      </c>
      <c r="D35" t="s">
        <v>158</v>
      </c>
    </row>
    <row r="36" spans="1:4" ht="15">
      <c r="A36" s="20">
        <v>2</v>
      </c>
      <c r="B36" t="s">
        <v>175</v>
      </c>
      <c r="C36" t="str">
        <f t="shared" si="0"/>
        <v>2408/2</v>
      </c>
      <c r="D36" t="s">
        <v>158</v>
      </c>
    </row>
    <row r="37" spans="1:4" ht="15">
      <c r="A37" s="20">
        <v>2</v>
      </c>
      <c r="B37" t="s">
        <v>176</v>
      </c>
      <c r="C37" t="str">
        <f t="shared" si="0"/>
        <v>2413/1</v>
      </c>
      <c r="D37" t="s">
        <v>158</v>
      </c>
    </row>
    <row r="38" spans="1:4" ht="15">
      <c r="A38" s="20">
        <v>2</v>
      </c>
      <c r="B38" t="s">
        <v>177</v>
      </c>
      <c r="C38" t="str">
        <f t="shared" si="0"/>
        <v>2413/2</v>
      </c>
      <c r="D38" t="s">
        <v>158</v>
      </c>
    </row>
    <row r="39" spans="1:4" ht="15">
      <c r="A39" s="20">
        <v>2</v>
      </c>
      <c r="B39" t="s">
        <v>178</v>
      </c>
      <c r="C39" t="str">
        <f t="shared" si="0"/>
        <v>2414/1</v>
      </c>
      <c r="D39" t="s">
        <v>158</v>
      </c>
    </row>
    <row r="40" spans="1:4" ht="15">
      <c r="A40" s="20">
        <v>2</v>
      </c>
      <c r="B40" t="s">
        <v>179</v>
      </c>
      <c r="C40" t="str">
        <f t="shared" si="0"/>
        <v>2414/2</v>
      </c>
      <c r="D40" t="s">
        <v>158</v>
      </c>
    </row>
    <row r="41" spans="1:4" ht="15">
      <c r="A41" s="20">
        <v>2</v>
      </c>
      <c r="B41" t="s">
        <v>159</v>
      </c>
      <c r="C41" t="str">
        <f t="shared" si="0"/>
        <v>2208/1</v>
      </c>
      <c r="D41" t="s">
        <v>158</v>
      </c>
    </row>
    <row r="42" spans="1:4" ht="15">
      <c r="A42" s="20">
        <v>2</v>
      </c>
      <c r="B42" t="s">
        <v>160</v>
      </c>
      <c r="C42" t="str">
        <f t="shared" si="0"/>
        <v>2208/2</v>
      </c>
      <c r="D42" t="s">
        <v>158</v>
      </c>
    </row>
    <row r="43" spans="1:4" ht="15">
      <c r="A43" s="20">
        <v>2</v>
      </c>
      <c r="B43" t="s">
        <v>206</v>
      </c>
      <c r="C43" t="str">
        <f t="shared" si="0"/>
        <v>2208/3</v>
      </c>
      <c r="D43" t="s">
        <v>158</v>
      </c>
    </row>
    <row r="44" spans="1:4" ht="15">
      <c r="A44" s="20">
        <v>2</v>
      </c>
      <c r="B44" t="s">
        <v>207</v>
      </c>
      <c r="C44" t="str">
        <f t="shared" si="0"/>
        <v>2208/4</v>
      </c>
      <c r="D44" t="s">
        <v>158</v>
      </c>
    </row>
    <row r="45" spans="1:4" s="149" customFormat="1" ht="15">
      <c r="A45" s="148">
        <v>1</v>
      </c>
      <c r="B45" s="149" t="s">
        <v>190</v>
      </c>
      <c r="C45" s="149" t="str">
        <f>A45&amp;B45</f>
        <v>1302/1</v>
      </c>
      <c r="D45" s="149" t="s">
        <v>158</v>
      </c>
    </row>
    <row r="46" spans="1:4" ht="15">
      <c r="A46" s="148">
        <v>1</v>
      </c>
      <c r="B46" s="149" t="s">
        <v>191</v>
      </c>
      <c r="C46" s="149" t="str">
        <f t="shared" si="0"/>
        <v>1302/2</v>
      </c>
      <c r="D46" s="149" t="s">
        <v>158</v>
      </c>
    </row>
    <row r="47" spans="1:4" ht="15">
      <c r="A47" s="148">
        <v>1</v>
      </c>
      <c r="B47" s="149" t="s">
        <v>192</v>
      </c>
      <c r="C47" s="149" t="str">
        <f t="shared" si="0"/>
        <v>1304/1</v>
      </c>
      <c r="D47" s="149" t="s">
        <v>158</v>
      </c>
    </row>
    <row r="48" spans="1:4" ht="15">
      <c r="A48" s="148">
        <v>1</v>
      </c>
      <c r="B48" s="149" t="s">
        <v>193</v>
      </c>
      <c r="C48" s="149" t="str">
        <f t="shared" si="0"/>
        <v>1304/2</v>
      </c>
      <c r="D48" s="149" t="s">
        <v>158</v>
      </c>
    </row>
    <row r="49" spans="1:4" ht="15">
      <c r="A49" s="148">
        <v>1</v>
      </c>
      <c r="B49" s="149">
        <v>305</v>
      </c>
      <c r="C49" s="149" t="str">
        <f t="shared" si="0"/>
        <v>1305</v>
      </c>
      <c r="D49" s="149" t="s">
        <v>158</v>
      </c>
    </row>
    <row r="50" spans="1:4" ht="15">
      <c r="A50" s="148">
        <v>1</v>
      </c>
      <c r="B50" s="149" t="s">
        <v>165</v>
      </c>
      <c r="C50" s="149" t="str">
        <f t="shared" si="0"/>
        <v>1307/1</v>
      </c>
      <c r="D50" s="149" t="s">
        <v>158</v>
      </c>
    </row>
    <row r="51" spans="1:4" ht="15">
      <c r="A51" s="148">
        <v>1</v>
      </c>
      <c r="B51" s="149" t="s">
        <v>166</v>
      </c>
      <c r="C51" s="149" t="str">
        <f t="shared" si="0"/>
        <v>1307/2</v>
      </c>
      <c r="D51" s="149" t="s">
        <v>158</v>
      </c>
    </row>
    <row r="52" spans="1:4" ht="15">
      <c r="A52" s="148">
        <v>1</v>
      </c>
      <c r="B52" s="149">
        <v>308</v>
      </c>
      <c r="C52" s="149" t="str">
        <f t="shared" si="0"/>
        <v>1308</v>
      </c>
      <c r="D52" s="149" t="s">
        <v>158</v>
      </c>
    </row>
    <row r="53" spans="1:4" ht="15">
      <c r="A53" s="148">
        <v>1</v>
      </c>
      <c r="B53" s="149" t="s">
        <v>194</v>
      </c>
      <c r="C53" s="149" t="str">
        <f t="shared" si="0"/>
        <v>1310/1</v>
      </c>
      <c r="D53" s="149" t="s">
        <v>158</v>
      </c>
    </row>
    <row r="54" spans="1:4" ht="15">
      <c r="A54" s="148">
        <v>1</v>
      </c>
      <c r="B54" s="149" t="s">
        <v>195</v>
      </c>
      <c r="C54" s="149" t="str">
        <f t="shared" si="0"/>
        <v>1310/2</v>
      </c>
      <c r="D54" s="149" t="s">
        <v>158</v>
      </c>
    </row>
    <row r="55" spans="1:4" ht="15">
      <c r="A55" s="148">
        <v>1</v>
      </c>
      <c r="B55" s="149" t="s">
        <v>196</v>
      </c>
      <c r="C55" s="149" t="str">
        <f t="shared" si="0"/>
        <v>1510/1</v>
      </c>
      <c r="D55" s="149" t="s">
        <v>158</v>
      </c>
    </row>
    <row r="56" spans="1:4" ht="15">
      <c r="A56" s="148">
        <v>1</v>
      </c>
      <c r="B56" s="149" t="s">
        <v>197</v>
      </c>
      <c r="C56" s="149" t="str">
        <f t="shared" si="0"/>
        <v>1510/2</v>
      </c>
      <c r="D56" s="149" t="s">
        <v>158</v>
      </c>
    </row>
    <row r="57" spans="1:4" ht="15">
      <c r="A57" s="148">
        <v>1</v>
      </c>
      <c r="B57" s="149" t="s">
        <v>198</v>
      </c>
      <c r="C57" s="149" t="str">
        <f t="shared" si="0"/>
        <v>1510/3</v>
      </c>
      <c r="D57" s="149" t="s">
        <v>158</v>
      </c>
    </row>
    <row r="58" spans="1:4" ht="15">
      <c r="A58" s="148">
        <v>1</v>
      </c>
      <c r="B58" s="149">
        <v>612</v>
      </c>
      <c r="C58" s="149" t="str">
        <f t="shared" si="0"/>
        <v>1612</v>
      </c>
      <c r="D58" s="149" t="s">
        <v>158</v>
      </c>
    </row>
    <row r="59" spans="1:4" ht="15">
      <c r="A59" s="148">
        <v>1</v>
      </c>
      <c r="B59" s="149">
        <v>801</v>
      </c>
      <c r="C59" s="149" t="str">
        <f t="shared" si="0"/>
        <v>1801</v>
      </c>
      <c r="D59" s="149" t="s">
        <v>158</v>
      </c>
    </row>
    <row r="60" spans="1:4" ht="15">
      <c r="A60" s="148">
        <v>1</v>
      </c>
      <c r="B60" s="149">
        <v>802</v>
      </c>
      <c r="C60" s="149" t="str">
        <f t="shared" si="0"/>
        <v>1802</v>
      </c>
      <c r="D60" s="149" t="s">
        <v>158</v>
      </c>
    </row>
    <row r="61" spans="1:4" ht="15">
      <c r="A61" s="148">
        <v>1</v>
      </c>
      <c r="B61" s="149">
        <v>803</v>
      </c>
      <c r="C61" s="149" t="str">
        <f t="shared" si="0"/>
        <v>1803</v>
      </c>
      <c r="D61" s="149" t="s">
        <v>158</v>
      </c>
    </row>
    <row r="62" spans="1:4" ht="15">
      <c r="A62" s="148">
        <v>1</v>
      </c>
      <c r="B62" s="149">
        <v>805</v>
      </c>
      <c r="C62" s="149" t="str">
        <f t="shared" si="0"/>
        <v>1805</v>
      </c>
      <c r="D62" s="149" t="s">
        <v>158</v>
      </c>
    </row>
    <row r="63" spans="1:4" ht="15">
      <c r="A63" s="148">
        <v>1</v>
      </c>
      <c r="B63" s="149">
        <v>806</v>
      </c>
      <c r="C63" s="149" t="str">
        <f t="shared" si="0"/>
        <v>1806</v>
      </c>
      <c r="D63" s="149" t="s">
        <v>158</v>
      </c>
    </row>
    <row r="64" spans="1:4" ht="15">
      <c r="A64" s="148">
        <v>1</v>
      </c>
      <c r="B64" s="149">
        <v>807</v>
      </c>
      <c r="C64" s="149" t="str">
        <f t="shared" si="0"/>
        <v>1807</v>
      </c>
      <c r="D64" s="149" t="s">
        <v>158</v>
      </c>
    </row>
    <row r="65" spans="1:4" ht="15">
      <c r="A65" s="148">
        <v>1</v>
      </c>
      <c r="B65" s="149" t="s">
        <v>208</v>
      </c>
      <c r="C65" s="149" t="str">
        <f t="shared" si="0"/>
        <v>1613/1</v>
      </c>
      <c r="D65" s="149" t="s">
        <v>158</v>
      </c>
    </row>
    <row r="66" spans="1:4" ht="15">
      <c r="A66" s="148">
        <v>1</v>
      </c>
      <c r="B66" s="149" t="s">
        <v>209</v>
      </c>
      <c r="C66" s="149" t="str">
        <f t="shared" si="0"/>
        <v>1613/2</v>
      </c>
      <c r="D66" s="149" t="s">
        <v>158</v>
      </c>
    </row>
    <row r="67" spans="1:4" ht="15">
      <c r="A67" s="148">
        <v>1</v>
      </c>
      <c r="B67" s="149" t="s">
        <v>210</v>
      </c>
      <c r="C67" s="149" t="str">
        <f aca="true" t="shared" si="1" ref="C67:C153">A67&amp;B67</f>
        <v>1613/3</v>
      </c>
      <c r="D67" s="149" t="s">
        <v>158</v>
      </c>
    </row>
    <row r="68" spans="1:4" ht="15">
      <c r="A68" s="148">
        <v>1</v>
      </c>
      <c r="B68" s="149" t="s">
        <v>211</v>
      </c>
      <c r="C68" s="149" t="str">
        <f t="shared" si="1"/>
        <v>1613/4</v>
      </c>
      <c r="D68" s="149" t="s">
        <v>158</v>
      </c>
    </row>
    <row r="69" spans="1:4" ht="15">
      <c r="A69" s="148">
        <v>1</v>
      </c>
      <c r="B69" s="149" t="s">
        <v>212</v>
      </c>
      <c r="C69" s="149" t="str">
        <f t="shared" si="1"/>
        <v>1613/5</v>
      </c>
      <c r="D69" s="149" t="s">
        <v>158</v>
      </c>
    </row>
    <row r="70" spans="1:4" ht="15">
      <c r="A70" s="148">
        <v>1</v>
      </c>
      <c r="B70" s="149" t="s">
        <v>213</v>
      </c>
      <c r="C70" s="149" t="str">
        <f t="shared" si="1"/>
        <v>1613/6</v>
      </c>
      <c r="D70" s="149" t="s">
        <v>158</v>
      </c>
    </row>
    <row r="71" spans="1:4" ht="15">
      <c r="A71" s="148">
        <v>1</v>
      </c>
      <c r="B71" s="149" t="s">
        <v>214</v>
      </c>
      <c r="C71" s="149" t="str">
        <f t="shared" si="1"/>
        <v>1613/7</v>
      </c>
      <c r="D71" s="149" t="s">
        <v>158</v>
      </c>
    </row>
    <row r="72" spans="1:4" ht="15">
      <c r="A72" s="152" t="s">
        <v>216</v>
      </c>
      <c r="B72" s="149">
        <v>131</v>
      </c>
      <c r="C72" s="149" t="str">
        <f t="shared" si="1"/>
        <v>3A131</v>
      </c>
      <c r="D72" s="149" t="s">
        <v>158</v>
      </c>
    </row>
    <row r="73" spans="1:4" ht="15">
      <c r="A73" s="152" t="s">
        <v>216</v>
      </c>
      <c r="B73" s="149" t="s">
        <v>222</v>
      </c>
      <c r="C73" s="149" t="str">
        <f t="shared" si="1"/>
        <v>3A133/1</v>
      </c>
      <c r="D73" s="149" t="s">
        <v>158</v>
      </c>
    </row>
    <row r="74" spans="1:4" ht="15">
      <c r="A74" s="152" t="s">
        <v>216</v>
      </c>
      <c r="B74" s="149" t="s">
        <v>223</v>
      </c>
      <c r="C74" s="149" t="str">
        <f t="shared" si="1"/>
        <v>3A133/2</v>
      </c>
      <c r="D74" s="149" t="s">
        <v>158</v>
      </c>
    </row>
    <row r="75" spans="1:4" ht="15">
      <c r="A75" s="152" t="s">
        <v>217</v>
      </c>
      <c r="B75" s="149">
        <v>109</v>
      </c>
      <c r="C75" s="149" t="str">
        <f t="shared" si="1"/>
        <v>3B109</v>
      </c>
      <c r="D75" s="149" t="s">
        <v>158</v>
      </c>
    </row>
    <row r="76" spans="1:4" ht="15">
      <c r="A76" s="152" t="s">
        <v>217</v>
      </c>
      <c r="B76" s="149">
        <v>110</v>
      </c>
      <c r="C76" s="149" t="str">
        <f t="shared" si="1"/>
        <v>3B110</v>
      </c>
      <c r="D76" s="149" t="s">
        <v>158</v>
      </c>
    </row>
    <row r="77" spans="1:4" ht="15">
      <c r="A77" s="152" t="s">
        <v>217</v>
      </c>
      <c r="B77" s="149">
        <v>111</v>
      </c>
      <c r="C77" s="149" t="str">
        <f t="shared" si="1"/>
        <v>3B111</v>
      </c>
      <c r="D77" s="149" t="s">
        <v>158</v>
      </c>
    </row>
    <row r="78" spans="1:4" ht="15">
      <c r="A78" s="152" t="s">
        <v>218</v>
      </c>
      <c r="B78" s="149">
        <v>201</v>
      </c>
      <c r="C78" s="149" t="str">
        <f t="shared" si="1"/>
        <v>3C201</v>
      </c>
      <c r="D78" s="149" t="s">
        <v>158</v>
      </c>
    </row>
    <row r="79" spans="1:4" ht="15">
      <c r="A79" s="152" t="s">
        <v>218</v>
      </c>
      <c r="B79" s="149" t="s">
        <v>182</v>
      </c>
      <c r="C79" s="149" t="str">
        <f t="shared" si="1"/>
        <v>3C501/1</v>
      </c>
      <c r="D79" s="149" t="s">
        <v>158</v>
      </c>
    </row>
    <row r="80" spans="1:4" ht="15">
      <c r="A80" s="152" t="s">
        <v>218</v>
      </c>
      <c r="B80" t="s">
        <v>183</v>
      </c>
      <c r="C80" s="149" t="str">
        <f t="shared" si="1"/>
        <v>3C501/2</v>
      </c>
      <c r="D80" s="149" t="s">
        <v>158</v>
      </c>
    </row>
    <row r="81" spans="1:4" ht="15">
      <c r="A81" s="152" t="s">
        <v>218</v>
      </c>
      <c r="B81" t="s">
        <v>182</v>
      </c>
      <c r="C81" s="149" t="str">
        <f t="shared" si="1"/>
        <v>3C501/1</v>
      </c>
      <c r="D81" s="149" t="s">
        <v>158</v>
      </c>
    </row>
    <row r="82" spans="1:4" ht="15">
      <c r="A82" s="152" t="s">
        <v>218</v>
      </c>
      <c r="B82" t="s">
        <v>183</v>
      </c>
      <c r="C82" s="149" t="str">
        <f t="shared" si="1"/>
        <v>3C501/2</v>
      </c>
      <c r="D82" s="149" t="s">
        <v>158</v>
      </c>
    </row>
    <row r="83" spans="1:4" ht="15">
      <c r="A83" s="152" t="s">
        <v>219</v>
      </c>
      <c r="B83" t="s">
        <v>224</v>
      </c>
      <c r="C83" s="149" t="str">
        <f t="shared" si="1"/>
        <v>3D104/1</v>
      </c>
      <c r="D83" s="149" t="s">
        <v>158</v>
      </c>
    </row>
    <row r="84" spans="1:4" ht="15">
      <c r="A84" s="152" t="s">
        <v>219</v>
      </c>
      <c r="B84" t="s">
        <v>225</v>
      </c>
      <c r="C84" s="149" t="str">
        <f t="shared" si="1"/>
        <v>3D104/2</v>
      </c>
      <c r="D84" s="149" t="s">
        <v>158</v>
      </c>
    </row>
    <row r="85" spans="1:4" ht="15">
      <c r="A85" s="152" t="s">
        <v>219</v>
      </c>
      <c r="B85" t="s">
        <v>226</v>
      </c>
      <c r="C85" s="149" t="str">
        <f t="shared" si="1"/>
        <v>3D301/1</v>
      </c>
      <c r="D85" s="149" t="s">
        <v>158</v>
      </c>
    </row>
    <row r="86" spans="1:4" ht="15">
      <c r="A86" s="152" t="s">
        <v>219</v>
      </c>
      <c r="B86" t="s">
        <v>227</v>
      </c>
      <c r="C86" s="149" t="str">
        <f t="shared" si="1"/>
        <v>3D301/2</v>
      </c>
      <c r="D86" s="149" t="s">
        <v>158</v>
      </c>
    </row>
    <row r="87" spans="1:4" ht="15">
      <c r="A87" s="152" t="s">
        <v>219</v>
      </c>
      <c r="B87" t="s">
        <v>192</v>
      </c>
      <c r="C87" s="149" t="str">
        <f t="shared" si="1"/>
        <v>3D304/1</v>
      </c>
      <c r="D87" s="149" t="s">
        <v>158</v>
      </c>
    </row>
    <row r="88" spans="1:4" ht="15">
      <c r="A88" s="152" t="s">
        <v>219</v>
      </c>
      <c r="B88" t="s">
        <v>193</v>
      </c>
      <c r="C88" s="149" t="str">
        <f t="shared" si="1"/>
        <v>3D304/2</v>
      </c>
      <c r="D88" s="149" t="s">
        <v>158</v>
      </c>
    </row>
    <row r="89" spans="1:4" ht="15">
      <c r="A89" s="152" t="s">
        <v>219</v>
      </c>
      <c r="B89" t="s">
        <v>228</v>
      </c>
      <c r="C89" s="149" t="str">
        <f t="shared" si="1"/>
        <v>3D404/1</v>
      </c>
      <c r="D89" s="149" t="s">
        <v>158</v>
      </c>
    </row>
    <row r="90" spans="1:4" ht="15">
      <c r="A90" s="152" t="s">
        <v>219</v>
      </c>
      <c r="B90" t="s">
        <v>229</v>
      </c>
      <c r="C90" s="149" t="str">
        <f t="shared" si="1"/>
        <v>3D404/2</v>
      </c>
      <c r="D90" s="149" t="s">
        <v>158</v>
      </c>
    </row>
    <row r="91" spans="1:4" ht="15">
      <c r="A91" s="152" t="s">
        <v>220</v>
      </c>
      <c r="B91" t="s">
        <v>230</v>
      </c>
      <c r="C91" s="149" t="str">
        <f t="shared" si="1"/>
        <v>3E101/1</v>
      </c>
      <c r="D91" s="149" t="s">
        <v>158</v>
      </c>
    </row>
    <row r="92" spans="1:4" ht="15">
      <c r="A92" s="152" t="s">
        <v>220</v>
      </c>
      <c r="B92" t="s">
        <v>231</v>
      </c>
      <c r="C92" s="149" t="str">
        <f t="shared" si="1"/>
        <v>3E101/2</v>
      </c>
      <c r="D92" s="149" t="s">
        <v>158</v>
      </c>
    </row>
    <row r="93" spans="1:4" ht="15">
      <c r="A93" s="152" t="s">
        <v>220</v>
      </c>
      <c r="B93" t="s">
        <v>224</v>
      </c>
      <c r="C93" s="149" t="str">
        <f t="shared" si="1"/>
        <v>3E104/1</v>
      </c>
      <c r="D93" s="149" t="s">
        <v>158</v>
      </c>
    </row>
    <row r="94" spans="1:4" ht="15">
      <c r="A94" s="152" t="s">
        <v>220</v>
      </c>
      <c r="B94" t="s">
        <v>225</v>
      </c>
      <c r="C94" s="149" t="str">
        <f t="shared" si="1"/>
        <v>3E104/2</v>
      </c>
      <c r="D94" s="149" t="s">
        <v>158</v>
      </c>
    </row>
    <row r="95" spans="1:4" ht="15">
      <c r="A95" s="152" t="s">
        <v>220</v>
      </c>
      <c r="B95">
        <v>205</v>
      </c>
      <c r="C95" s="149" t="str">
        <f t="shared" si="1"/>
        <v>3E205</v>
      </c>
      <c r="D95" s="149" t="s">
        <v>158</v>
      </c>
    </row>
    <row r="96" spans="1:4" ht="15">
      <c r="A96" s="152" t="s">
        <v>220</v>
      </c>
      <c r="B96" t="s">
        <v>226</v>
      </c>
      <c r="C96" s="149" t="str">
        <f t="shared" si="1"/>
        <v>3E301/1</v>
      </c>
      <c r="D96" s="149" t="s">
        <v>158</v>
      </c>
    </row>
    <row r="97" spans="1:4" ht="15">
      <c r="A97" s="152" t="s">
        <v>220</v>
      </c>
      <c r="B97" t="s">
        <v>227</v>
      </c>
      <c r="C97" s="149" t="str">
        <f t="shared" si="1"/>
        <v>3E301/2</v>
      </c>
      <c r="D97" s="149" t="s">
        <v>158</v>
      </c>
    </row>
    <row r="98" spans="1:4" ht="15">
      <c r="A98" s="152" t="s">
        <v>220</v>
      </c>
      <c r="B98" t="s">
        <v>192</v>
      </c>
      <c r="C98" s="149" t="str">
        <f t="shared" si="1"/>
        <v>3E304/1</v>
      </c>
      <c r="D98" s="149" t="s">
        <v>158</v>
      </c>
    </row>
    <row r="99" spans="1:4" ht="15">
      <c r="A99" s="152" t="s">
        <v>220</v>
      </c>
      <c r="B99" t="s">
        <v>193</v>
      </c>
      <c r="C99" s="149" t="str">
        <f t="shared" si="1"/>
        <v>3E304/2</v>
      </c>
      <c r="D99" s="149" t="s">
        <v>158</v>
      </c>
    </row>
    <row r="100" spans="1:4" ht="15">
      <c r="A100" s="152" t="s">
        <v>220</v>
      </c>
      <c r="B100">
        <v>401</v>
      </c>
      <c r="C100" s="149" t="str">
        <f t="shared" si="1"/>
        <v>3E401</v>
      </c>
      <c r="D100" s="149" t="s">
        <v>158</v>
      </c>
    </row>
    <row r="101" spans="1:4" ht="15">
      <c r="A101" s="152" t="s">
        <v>220</v>
      </c>
      <c r="B101">
        <v>402</v>
      </c>
      <c r="C101" s="149" t="str">
        <f t="shared" si="1"/>
        <v>3E402</v>
      </c>
      <c r="D101" s="149" t="s">
        <v>158</v>
      </c>
    </row>
    <row r="102" spans="1:4" ht="15">
      <c r="A102" s="152" t="s">
        <v>220</v>
      </c>
      <c r="B102">
        <v>404</v>
      </c>
      <c r="C102" s="149" t="str">
        <f t="shared" si="1"/>
        <v>3E404</v>
      </c>
      <c r="D102" s="149" t="s">
        <v>158</v>
      </c>
    </row>
    <row r="103" spans="1:4" ht="15">
      <c r="A103" s="152" t="s">
        <v>220</v>
      </c>
      <c r="B103">
        <v>405</v>
      </c>
      <c r="C103" s="149" t="str">
        <f t="shared" si="1"/>
        <v>3E405</v>
      </c>
      <c r="D103" s="149" t="s">
        <v>158</v>
      </c>
    </row>
    <row r="104" spans="1:4" ht="15">
      <c r="A104" s="152" t="s">
        <v>220</v>
      </c>
      <c r="B104" s="149" t="s">
        <v>182</v>
      </c>
      <c r="C104" s="149" t="str">
        <f aca="true" t="shared" si="2" ref="C104:C128">A104&amp;B104</f>
        <v>3E501/1</v>
      </c>
      <c r="D104" s="149" t="s">
        <v>158</v>
      </c>
    </row>
    <row r="105" spans="1:4" ht="15">
      <c r="A105" s="152" t="s">
        <v>220</v>
      </c>
      <c r="B105" s="149" t="s">
        <v>183</v>
      </c>
      <c r="C105" s="149" t="str">
        <f t="shared" si="2"/>
        <v>3E501/2</v>
      </c>
      <c r="D105" s="149" t="s">
        <v>158</v>
      </c>
    </row>
    <row r="106" spans="1:4" ht="15">
      <c r="A106" s="152" t="s">
        <v>220</v>
      </c>
      <c r="B106" s="149" t="s">
        <v>232</v>
      </c>
      <c r="C106" s="149" t="str">
        <f t="shared" si="2"/>
        <v>3E504/1</v>
      </c>
      <c r="D106" s="149" t="s">
        <v>158</v>
      </c>
    </row>
    <row r="107" spans="1:4" ht="15">
      <c r="A107" s="152" t="s">
        <v>220</v>
      </c>
      <c r="B107" s="149" t="s">
        <v>233</v>
      </c>
      <c r="C107" s="149" t="str">
        <f t="shared" si="2"/>
        <v>3E504/2</v>
      </c>
      <c r="D107" s="149" t="s">
        <v>158</v>
      </c>
    </row>
    <row r="108" spans="1:4" ht="15">
      <c r="A108" s="152" t="s">
        <v>221</v>
      </c>
      <c r="B108" s="149" t="s">
        <v>234</v>
      </c>
      <c r="C108" s="149" t="str">
        <f t="shared" si="2"/>
        <v>3F112/1</v>
      </c>
      <c r="D108" s="149" t="s">
        <v>158</v>
      </c>
    </row>
    <row r="109" spans="1:4" ht="15">
      <c r="A109" s="152" t="s">
        <v>221</v>
      </c>
      <c r="B109" s="149" t="s">
        <v>235</v>
      </c>
      <c r="C109" s="149" t="str">
        <f t="shared" si="2"/>
        <v>3F112/2</v>
      </c>
      <c r="D109" s="149" t="s">
        <v>158</v>
      </c>
    </row>
    <row r="110" spans="1:4" ht="15">
      <c r="A110" s="152" t="s">
        <v>221</v>
      </c>
      <c r="B110" s="149">
        <v>201</v>
      </c>
      <c r="C110" s="149" t="str">
        <f t="shared" si="2"/>
        <v>3F201</v>
      </c>
      <c r="D110" s="149" t="s">
        <v>158</v>
      </c>
    </row>
    <row r="111" spans="1:4" ht="15">
      <c r="A111" s="152" t="s">
        <v>221</v>
      </c>
      <c r="B111">
        <v>205</v>
      </c>
      <c r="C111" s="149" t="str">
        <f t="shared" si="2"/>
        <v>3F205</v>
      </c>
      <c r="D111" s="149" t="s">
        <v>158</v>
      </c>
    </row>
    <row r="112" spans="1:4" ht="15">
      <c r="A112" s="152" t="s">
        <v>221</v>
      </c>
      <c r="B112">
        <v>211</v>
      </c>
      <c r="C112" s="149" t="str">
        <f t="shared" si="2"/>
        <v>3F211</v>
      </c>
      <c r="D112" s="149" t="s">
        <v>158</v>
      </c>
    </row>
    <row r="113" spans="1:4" ht="15">
      <c r="A113" s="152" t="s">
        <v>221</v>
      </c>
      <c r="B113">
        <v>401</v>
      </c>
      <c r="C113" s="149" t="str">
        <f t="shared" si="2"/>
        <v>3F401</v>
      </c>
      <c r="D113" s="149" t="s">
        <v>158</v>
      </c>
    </row>
    <row r="114" spans="1:4" ht="15">
      <c r="A114" s="152" t="s">
        <v>221</v>
      </c>
      <c r="B114">
        <v>402</v>
      </c>
      <c r="C114" s="149" t="str">
        <f t="shared" si="2"/>
        <v>3F402</v>
      </c>
      <c r="D114" s="149" t="s">
        <v>158</v>
      </c>
    </row>
    <row r="115" spans="1:4" ht="15">
      <c r="A115" s="152" t="s">
        <v>221</v>
      </c>
      <c r="B115">
        <v>404</v>
      </c>
      <c r="C115" s="149" t="str">
        <f t="shared" si="2"/>
        <v>3F404</v>
      </c>
      <c r="D115" s="149" t="s">
        <v>158</v>
      </c>
    </row>
    <row r="116" spans="1:4" ht="15">
      <c r="A116" s="152" t="s">
        <v>221</v>
      </c>
      <c r="B116">
        <v>405</v>
      </c>
      <c r="C116" s="149" t="str">
        <f t="shared" si="2"/>
        <v>3F405</v>
      </c>
      <c r="D116" s="149" t="s">
        <v>158</v>
      </c>
    </row>
    <row r="117" spans="1:4" ht="15">
      <c r="A117" s="152" t="s">
        <v>221</v>
      </c>
      <c r="B117">
        <v>408</v>
      </c>
      <c r="C117" s="149" t="str">
        <f t="shared" si="2"/>
        <v>3F408</v>
      </c>
      <c r="D117" s="149" t="s">
        <v>158</v>
      </c>
    </row>
    <row r="118" spans="1:4" ht="15">
      <c r="A118" s="152" t="s">
        <v>221</v>
      </c>
      <c r="B118">
        <v>501</v>
      </c>
      <c r="C118" s="149" t="str">
        <f t="shared" si="2"/>
        <v>3F501</v>
      </c>
      <c r="D118" s="149" t="s">
        <v>158</v>
      </c>
    </row>
    <row r="119" spans="1:4" ht="15">
      <c r="A119" s="152" t="s">
        <v>221</v>
      </c>
      <c r="B119">
        <v>502</v>
      </c>
      <c r="C119" s="149" t="str">
        <f t="shared" si="2"/>
        <v>3F502</v>
      </c>
      <c r="D119" s="149" t="s">
        <v>158</v>
      </c>
    </row>
    <row r="120" spans="1:4" ht="15">
      <c r="A120" s="152" t="s">
        <v>221</v>
      </c>
      <c r="B120">
        <v>503</v>
      </c>
      <c r="C120" s="149" t="str">
        <f t="shared" si="2"/>
        <v>3F503</v>
      </c>
      <c r="D120" s="149" t="s">
        <v>158</v>
      </c>
    </row>
    <row r="121" spans="1:4" ht="15">
      <c r="A121" s="152" t="s">
        <v>221</v>
      </c>
      <c r="B121">
        <v>504</v>
      </c>
      <c r="C121" s="149" t="str">
        <f t="shared" si="2"/>
        <v>3F504</v>
      </c>
      <c r="D121" s="149" t="s">
        <v>158</v>
      </c>
    </row>
    <row r="122" spans="1:4" ht="15">
      <c r="A122" s="152" t="s">
        <v>221</v>
      </c>
      <c r="B122">
        <v>505</v>
      </c>
      <c r="C122" s="149" t="str">
        <f t="shared" si="2"/>
        <v>3F505</v>
      </c>
      <c r="D122" s="149" t="s">
        <v>158</v>
      </c>
    </row>
    <row r="123" spans="1:4" ht="15">
      <c r="A123" s="152" t="s">
        <v>221</v>
      </c>
      <c r="B123">
        <v>508</v>
      </c>
      <c r="C123" s="149" t="str">
        <f t="shared" si="2"/>
        <v>3F508</v>
      </c>
      <c r="D123" s="149" t="s">
        <v>158</v>
      </c>
    </row>
    <row r="124" spans="1:4" ht="15">
      <c r="A124" s="152" t="s">
        <v>221</v>
      </c>
      <c r="B124">
        <v>509</v>
      </c>
      <c r="C124" s="149" t="str">
        <f t="shared" si="2"/>
        <v>3F509</v>
      </c>
      <c r="D124" s="149" t="s">
        <v>158</v>
      </c>
    </row>
    <row r="125" spans="1:4" ht="15">
      <c r="A125" s="152" t="s">
        <v>221</v>
      </c>
      <c r="B125">
        <v>510</v>
      </c>
      <c r="C125" s="149" t="str">
        <f t="shared" si="2"/>
        <v>3F510</v>
      </c>
      <c r="D125" s="149" t="s">
        <v>158</v>
      </c>
    </row>
    <row r="126" spans="1:4" ht="15">
      <c r="A126" s="152" t="s">
        <v>221</v>
      </c>
      <c r="B126">
        <v>511</v>
      </c>
      <c r="C126" s="149" t="str">
        <f t="shared" si="2"/>
        <v>3F511</v>
      </c>
      <c r="D126" s="149" t="s">
        <v>158</v>
      </c>
    </row>
    <row r="127" spans="1:4" ht="15">
      <c r="A127" s="152" t="s">
        <v>221</v>
      </c>
      <c r="B127" t="s">
        <v>236</v>
      </c>
      <c r="C127" s="149" t="str">
        <f t="shared" si="2"/>
        <v>3F512/1</v>
      </c>
      <c r="D127" s="149" t="s">
        <v>158</v>
      </c>
    </row>
    <row r="128" spans="1:4" ht="15">
      <c r="A128" s="152" t="s">
        <v>221</v>
      </c>
      <c r="B128" t="s">
        <v>237</v>
      </c>
      <c r="C128" s="149" t="str">
        <f t="shared" si="2"/>
        <v>3F512/2</v>
      </c>
      <c r="D128" s="149" t="s">
        <v>158</v>
      </c>
    </row>
    <row r="129" spans="1:4" ht="15">
      <c r="A129" s="150">
        <v>4</v>
      </c>
      <c r="B129" s="149">
        <v>401</v>
      </c>
      <c r="C129" s="149" t="str">
        <f t="shared" si="1"/>
        <v>4401</v>
      </c>
      <c r="D129" s="149" t="s">
        <v>158</v>
      </c>
    </row>
    <row r="130" spans="1:4" ht="15">
      <c r="A130" s="150">
        <v>4</v>
      </c>
      <c r="B130" s="149">
        <v>403</v>
      </c>
      <c r="C130" s="149" t="str">
        <f t="shared" si="1"/>
        <v>4403</v>
      </c>
      <c r="D130" s="149" t="s">
        <v>158</v>
      </c>
    </row>
    <row r="131" spans="1:4" ht="15">
      <c r="A131" s="150">
        <v>4</v>
      </c>
      <c r="B131" s="149">
        <v>404</v>
      </c>
      <c r="C131" s="149" t="str">
        <f t="shared" si="1"/>
        <v>4404</v>
      </c>
      <c r="D131" s="149" t="s">
        <v>158</v>
      </c>
    </row>
    <row r="132" spans="1:4" ht="15">
      <c r="A132" s="150">
        <v>4</v>
      </c>
      <c r="B132" s="149">
        <v>501</v>
      </c>
      <c r="C132" s="149" t="str">
        <f t="shared" si="1"/>
        <v>4501</v>
      </c>
      <c r="D132" s="149" t="s">
        <v>158</v>
      </c>
    </row>
    <row r="133" spans="1:4" ht="15">
      <c r="A133" s="150">
        <v>4</v>
      </c>
      <c r="B133" s="149">
        <v>502</v>
      </c>
      <c r="C133" s="149" t="str">
        <f t="shared" si="1"/>
        <v>4502</v>
      </c>
      <c r="D133" s="149" t="s">
        <v>158</v>
      </c>
    </row>
    <row r="134" spans="1:4" ht="15">
      <c r="A134" s="150">
        <v>4</v>
      </c>
      <c r="B134" s="149">
        <v>503</v>
      </c>
      <c r="C134" s="149" t="str">
        <f t="shared" si="1"/>
        <v>4503</v>
      </c>
      <c r="D134" s="149" t="s">
        <v>158</v>
      </c>
    </row>
    <row r="135" spans="1:4" ht="15">
      <c r="A135" s="150">
        <v>4</v>
      </c>
      <c r="B135">
        <v>504</v>
      </c>
      <c r="C135" s="149" t="str">
        <f t="shared" si="1"/>
        <v>4504</v>
      </c>
      <c r="D135" s="149" t="s">
        <v>158</v>
      </c>
    </row>
    <row r="136" spans="1:4" ht="15">
      <c r="A136" s="150">
        <v>4</v>
      </c>
      <c r="B136">
        <v>601</v>
      </c>
      <c r="C136" s="149" t="str">
        <f t="shared" si="1"/>
        <v>4601</v>
      </c>
      <c r="D136" s="149" t="s">
        <v>158</v>
      </c>
    </row>
    <row r="137" spans="1:4" ht="15">
      <c r="A137" s="150">
        <v>4</v>
      </c>
      <c r="B137">
        <v>602</v>
      </c>
      <c r="C137" s="149" t="str">
        <f t="shared" si="1"/>
        <v>4602</v>
      </c>
      <c r="D137" s="149" t="s">
        <v>158</v>
      </c>
    </row>
    <row r="138" spans="1:4" ht="15">
      <c r="A138" s="150">
        <v>4</v>
      </c>
      <c r="B138">
        <v>603</v>
      </c>
      <c r="C138" s="149" t="str">
        <f t="shared" si="1"/>
        <v>4603</v>
      </c>
      <c r="D138" s="149" t="s">
        <v>158</v>
      </c>
    </row>
    <row r="139" spans="1:4" ht="15">
      <c r="A139" s="151">
        <v>5</v>
      </c>
      <c r="B139" s="149">
        <v>201</v>
      </c>
      <c r="C139" s="149" t="str">
        <f t="shared" si="1"/>
        <v>5201</v>
      </c>
      <c r="D139" s="149" t="s">
        <v>158</v>
      </c>
    </row>
    <row r="140" spans="1:4" ht="15">
      <c r="A140" s="151">
        <v>5</v>
      </c>
      <c r="B140" s="149">
        <v>202</v>
      </c>
      <c r="C140" s="149" t="str">
        <f t="shared" si="1"/>
        <v>5202</v>
      </c>
      <c r="D140" s="149" t="s">
        <v>158</v>
      </c>
    </row>
    <row r="141" spans="1:4" ht="15">
      <c r="A141" s="151">
        <v>5</v>
      </c>
      <c r="B141" s="149">
        <v>203</v>
      </c>
      <c r="C141" s="149" t="str">
        <f t="shared" si="1"/>
        <v>5203</v>
      </c>
      <c r="D141" s="149" t="s">
        <v>158</v>
      </c>
    </row>
    <row r="142" spans="1:4" ht="15">
      <c r="A142" s="151">
        <v>5</v>
      </c>
      <c r="B142" s="149">
        <v>204</v>
      </c>
      <c r="C142" s="149" t="str">
        <f t="shared" si="1"/>
        <v>5204</v>
      </c>
      <c r="D142" s="149" t="s">
        <v>158</v>
      </c>
    </row>
    <row r="143" spans="1:4" ht="15">
      <c r="A143" s="151">
        <v>5</v>
      </c>
      <c r="B143" s="149">
        <v>205</v>
      </c>
      <c r="C143" s="149" t="str">
        <f t="shared" si="1"/>
        <v>5205</v>
      </c>
      <c r="D143" s="149" t="s">
        <v>158</v>
      </c>
    </row>
    <row r="144" spans="1:4" ht="15">
      <c r="A144" s="151">
        <v>5</v>
      </c>
      <c r="B144" s="149">
        <v>206</v>
      </c>
      <c r="C144" s="149" t="str">
        <f t="shared" si="1"/>
        <v>5206</v>
      </c>
      <c r="D144" s="149" t="s">
        <v>158</v>
      </c>
    </row>
    <row r="145" spans="1:4" ht="15">
      <c r="A145" s="151">
        <v>5</v>
      </c>
      <c r="B145">
        <v>301</v>
      </c>
      <c r="C145" s="149" t="str">
        <f t="shared" si="1"/>
        <v>5301</v>
      </c>
      <c r="D145" s="149" t="s">
        <v>158</v>
      </c>
    </row>
    <row r="146" spans="1:4" ht="15">
      <c r="A146" s="151">
        <v>5</v>
      </c>
      <c r="B146">
        <v>302</v>
      </c>
      <c r="C146" s="149" t="str">
        <f t="shared" si="1"/>
        <v>5302</v>
      </c>
      <c r="D146" s="149" t="s">
        <v>158</v>
      </c>
    </row>
    <row r="147" spans="1:4" ht="15">
      <c r="A147" s="151">
        <v>5</v>
      </c>
      <c r="B147">
        <v>303</v>
      </c>
      <c r="C147" s="149" t="str">
        <f t="shared" si="1"/>
        <v>5303</v>
      </c>
      <c r="D147" s="149" t="s">
        <v>158</v>
      </c>
    </row>
    <row r="148" spans="1:4" ht="15">
      <c r="A148" s="151">
        <v>5</v>
      </c>
      <c r="B148">
        <v>304</v>
      </c>
      <c r="C148" s="149" t="str">
        <f t="shared" si="1"/>
        <v>5304</v>
      </c>
      <c r="D148" s="149" t="s">
        <v>158</v>
      </c>
    </row>
    <row r="149" spans="1:4" ht="15">
      <c r="A149" s="151">
        <v>5</v>
      </c>
      <c r="B149">
        <v>305</v>
      </c>
      <c r="C149" s="149" t="str">
        <f t="shared" si="1"/>
        <v>5305</v>
      </c>
      <c r="D149" s="149" t="s">
        <v>158</v>
      </c>
    </row>
    <row r="150" spans="1:4" ht="15">
      <c r="A150" s="151">
        <v>5</v>
      </c>
      <c r="B150">
        <v>306</v>
      </c>
      <c r="C150" s="149" t="str">
        <f t="shared" si="1"/>
        <v>5306</v>
      </c>
      <c r="D150" s="149" t="s">
        <v>158</v>
      </c>
    </row>
    <row r="151" spans="1:4" ht="15">
      <c r="A151" s="151">
        <v>5</v>
      </c>
      <c r="B151">
        <v>404</v>
      </c>
      <c r="C151" s="149" t="str">
        <f t="shared" si="1"/>
        <v>5404</v>
      </c>
      <c r="D151" s="149" t="s">
        <v>158</v>
      </c>
    </row>
    <row r="152" spans="1:4" ht="15">
      <c r="A152" s="151">
        <v>5</v>
      </c>
      <c r="B152">
        <v>405</v>
      </c>
      <c r="C152" s="149" t="str">
        <f t="shared" si="1"/>
        <v>5405</v>
      </c>
      <c r="D152" s="149" t="s">
        <v>158</v>
      </c>
    </row>
    <row r="153" spans="1:4" ht="15">
      <c r="A153" s="151">
        <v>5</v>
      </c>
      <c r="B153">
        <v>406</v>
      </c>
      <c r="C153" s="149" t="str">
        <f t="shared" si="1"/>
        <v>5406</v>
      </c>
      <c r="D153" s="149" t="s">
        <v>158</v>
      </c>
    </row>
    <row r="154" spans="1:4" ht="15">
      <c r="A154" s="151">
        <v>5</v>
      </c>
      <c r="B154">
        <v>504</v>
      </c>
      <c r="C154" s="149" t="str">
        <f aca="true" t="shared" si="3" ref="C154:C168">A154&amp;B154</f>
        <v>5504</v>
      </c>
      <c r="D154" s="149" t="s">
        <v>158</v>
      </c>
    </row>
    <row r="155" spans="1:4" ht="15">
      <c r="A155" s="151">
        <v>5</v>
      </c>
      <c r="B155">
        <v>505</v>
      </c>
      <c r="C155" s="149" t="str">
        <f t="shared" si="3"/>
        <v>5505</v>
      </c>
      <c r="D155" s="149" t="s">
        <v>158</v>
      </c>
    </row>
    <row r="156" spans="1:4" ht="15">
      <c r="A156" s="151">
        <v>5</v>
      </c>
      <c r="B156">
        <v>506</v>
      </c>
      <c r="C156" s="149" t="str">
        <f t="shared" si="3"/>
        <v>5506</v>
      </c>
      <c r="D156" s="149" t="s">
        <v>158</v>
      </c>
    </row>
    <row r="157" spans="1:4" ht="15">
      <c r="A157" s="151">
        <v>5</v>
      </c>
      <c r="B157">
        <v>601</v>
      </c>
      <c r="C157" s="149" t="str">
        <f t="shared" si="3"/>
        <v>5601</v>
      </c>
      <c r="D157" s="149" t="s">
        <v>158</v>
      </c>
    </row>
    <row r="158" spans="1:4" ht="15">
      <c r="A158" s="151">
        <v>5</v>
      </c>
      <c r="B158">
        <v>602</v>
      </c>
      <c r="C158" s="149" t="str">
        <f t="shared" si="3"/>
        <v>5602</v>
      </c>
      <c r="D158" s="149" t="s">
        <v>158</v>
      </c>
    </row>
    <row r="159" spans="1:4" ht="15">
      <c r="A159" s="151">
        <v>5</v>
      </c>
      <c r="B159">
        <v>603</v>
      </c>
      <c r="C159" s="149" t="str">
        <f t="shared" si="3"/>
        <v>5603</v>
      </c>
      <c r="D159" s="149" t="s">
        <v>158</v>
      </c>
    </row>
    <row r="160" spans="1:4" ht="15">
      <c r="A160" s="151">
        <v>5</v>
      </c>
      <c r="B160">
        <v>604</v>
      </c>
      <c r="C160" s="149" t="str">
        <f t="shared" si="3"/>
        <v>5604</v>
      </c>
      <c r="D160" s="149" t="s">
        <v>158</v>
      </c>
    </row>
    <row r="161" spans="1:4" ht="15">
      <c r="A161" s="151">
        <v>5</v>
      </c>
      <c r="B161">
        <v>605</v>
      </c>
      <c r="C161" s="149" t="str">
        <f t="shared" si="3"/>
        <v>5605</v>
      </c>
      <c r="D161" s="149" t="s">
        <v>158</v>
      </c>
    </row>
    <row r="162" spans="1:4" ht="15">
      <c r="A162" s="151">
        <v>5</v>
      </c>
      <c r="B162">
        <v>606</v>
      </c>
      <c r="C162" s="149" t="str">
        <f t="shared" si="3"/>
        <v>5606</v>
      </c>
      <c r="D162" s="149" t="s">
        <v>158</v>
      </c>
    </row>
    <row r="163" spans="1:4" ht="15">
      <c r="A163" s="151">
        <v>5</v>
      </c>
      <c r="B163" t="s">
        <v>180</v>
      </c>
      <c r="C163" s="149" t="str">
        <f t="shared" si="3"/>
        <v>5401/1</v>
      </c>
      <c r="D163" s="149" t="s">
        <v>158</v>
      </c>
    </row>
    <row r="164" spans="1:4" ht="15">
      <c r="A164" s="151">
        <v>5</v>
      </c>
      <c r="B164" t="s">
        <v>181</v>
      </c>
      <c r="C164" s="149" t="str">
        <f t="shared" si="3"/>
        <v>5401/2</v>
      </c>
      <c r="D164" s="149" t="s">
        <v>158</v>
      </c>
    </row>
    <row r="165" spans="1:4" ht="15">
      <c r="A165" s="151">
        <v>5</v>
      </c>
      <c r="B165" t="s">
        <v>199</v>
      </c>
      <c r="C165" s="149" t="str">
        <f t="shared" si="3"/>
        <v>5401/3</v>
      </c>
      <c r="D165" s="149" t="s">
        <v>158</v>
      </c>
    </row>
    <row r="166" spans="1:4" ht="15">
      <c r="A166" s="151">
        <v>5</v>
      </c>
      <c r="B166" t="s">
        <v>182</v>
      </c>
      <c r="C166" s="149" t="str">
        <f t="shared" si="3"/>
        <v>5501/1</v>
      </c>
      <c r="D166" s="149" t="s">
        <v>158</v>
      </c>
    </row>
    <row r="167" spans="1:4" ht="15">
      <c r="A167" s="151">
        <v>5</v>
      </c>
      <c r="B167" t="s">
        <v>183</v>
      </c>
      <c r="C167" s="149" t="str">
        <f t="shared" si="3"/>
        <v>5501/2</v>
      </c>
      <c r="D167" s="149" t="s">
        <v>158</v>
      </c>
    </row>
    <row r="168" spans="1:4" ht="15">
      <c r="A168" s="151">
        <v>5</v>
      </c>
      <c r="B168" t="s">
        <v>200</v>
      </c>
      <c r="C168" s="149" t="str">
        <f t="shared" si="3"/>
        <v>5501/3</v>
      </c>
      <c r="D168" s="149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45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4.421875" style="0" bestFit="1" customWidth="1"/>
    <col min="2" max="2" width="10.421875" style="0" bestFit="1" customWidth="1"/>
    <col min="3" max="3" width="17.57421875" style="0" bestFit="1" customWidth="1"/>
    <col min="4" max="4" width="7.57421875" style="0" bestFit="1" customWidth="1"/>
    <col min="5" max="5" width="14.00390625" style="0" bestFit="1" customWidth="1"/>
    <col min="6" max="6" width="15.140625" style="0" bestFit="1" customWidth="1"/>
    <col min="7" max="7" width="6.57421875" style="0" bestFit="1" customWidth="1"/>
    <col min="8" max="8" width="10.00390625" style="0" customWidth="1"/>
    <col min="9" max="9" width="3.57421875" style="0" bestFit="1" customWidth="1"/>
    <col min="10" max="10" width="12.00390625" style="0" customWidth="1"/>
    <col min="11" max="11" width="7.57421875" style="0" customWidth="1"/>
    <col min="12" max="12" width="5.00390625" style="0" bestFit="1" customWidth="1"/>
    <col min="13" max="13" width="16.8515625" style="0" bestFit="1" customWidth="1"/>
    <col min="14" max="14" width="1.7109375" style="0" bestFit="1" customWidth="1"/>
    <col min="15" max="15" width="2.140625" style="0" bestFit="1" customWidth="1"/>
    <col min="16" max="16" width="33.140625" style="0" bestFit="1" customWidth="1"/>
  </cols>
  <sheetData>
    <row r="1" spans="2:13" s="1" customFormat="1" ht="14.25" customHeight="1">
      <c r="B1" s="166" t="s">
        <v>7</v>
      </c>
      <c r="C1" s="166"/>
      <c r="D1" s="169" t="s">
        <v>244</v>
      </c>
      <c r="E1" s="169"/>
      <c r="F1" s="169"/>
      <c r="G1" s="169"/>
      <c r="H1" s="169"/>
      <c r="I1" s="169"/>
      <c r="J1" s="169"/>
      <c r="K1" s="169"/>
      <c r="L1" s="169"/>
      <c r="M1" s="132" t="s">
        <v>429</v>
      </c>
    </row>
    <row r="2" spans="2:15" s="1" customFormat="1" ht="15">
      <c r="B2" s="166" t="s">
        <v>8</v>
      </c>
      <c r="C2" s="166"/>
      <c r="D2" s="2" t="s">
        <v>426</v>
      </c>
      <c r="E2" s="166" t="s">
        <v>430</v>
      </c>
      <c r="F2" s="166"/>
      <c r="G2" s="166"/>
      <c r="H2" s="166"/>
      <c r="I2" s="166"/>
      <c r="J2" s="166"/>
      <c r="K2" s="166"/>
      <c r="L2" s="166"/>
      <c r="M2" s="3" t="s">
        <v>9</v>
      </c>
      <c r="N2" s="4" t="s">
        <v>10</v>
      </c>
      <c r="O2" s="4">
        <v>1</v>
      </c>
    </row>
    <row r="3" spans="2:15" s="5" customFormat="1" ht="18.75" customHeight="1">
      <c r="B3" s="6" t="s">
        <v>431</v>
      </c>
      <c r="C3" s="167" t="s">
        <v>432</v>
      </c>
      <c r="D3" s="167"/>
      <c r="E3" s="167"/>
      <c r="F3" s="167"/>
      <c r="G3" s="167"/>
      <c r="H3" s="167"/>
      <c r="I3" s="167"/>
      <c r="J3" s="167"/>
      <c r="K3" s="167"/>
      <c r="L3" s="167"/>
      <c r="M3" s="3"/>
      <c r="N3" s="3"/>
      <c r="O3" s="3"/>
    </row>
    <row r="4" spans="1:15" s="5" customFormat="1" ht="18.75" customHeight="1">
      <c r="A4" s="168" t="s">
        <v>433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3"/>
      <c r="N4" s="3"/>
      <c r="O4" s="3"/>
    </row>
    <row r="5" ht="9" customHeight="1"/>
    <row r="6" spans="1:15" ht="15" customHeight="1">
      <c r="A6" s="172" t="s">
        <v>0</v>
      </c>
      <c r="B6" s="173" t="s">
        <v>11</v>
      </c>
      <c r="C6" s="174" t="s">
        <v>4</v>
      </c>
      <c r="D6" s="175" t="s">
        <v>5</v>
      </c>
      <c r="E6" s="173" t="s">
        <v>16</v>
      </c>
      <c r="F6" s="173" t="s">
        <v>17</v>
      </c>
      <c r="G6" s="173" t="s">
        <v>239</v>
      </c>
      <c r="H6" s="170" t="s">
        <v>12</v>
      </c>
      <c r="I6" s="160" t="s">
        <v>240</v>
      </c>
      <c r="J6" s="161"/>
      <c r="K6" s="161"/>
      <c r="L6" s="162"/>
      <c r="M6" s="176" t="s">
        <v>13</v>
      </c>
      <c r="N6" s="177"/>
      <c r="O6" s="178"/>
    </row>
    <row r="7" spans="1:15" ht="27" customHeight="1">
      <c r="A7" s="172"/>
      <c r="B7" s="172"/>
      <c r="C7" s="174"/>
      <c r="D7" s="175"/>
      <c r="E7" s="172"/>
      <c r="F7" s="172"/>
      <c r="G7" s="172"/>
      <c r="H7" s="171"/>
      <c r="I7" s="153" t="s">
        <v>241</v>
      </c>
      <c r="J7" s="153" t="s">
        <v>242</v>
      </c>
      <c r="K7" s="153" t="s">
        <v>243</v>
      </c>
      <c r="L7" s="153" t="s">
        <v>15</v>
      </c>
      <c r="M7" s="179"/>
      <c r="N7" s="180"/>
      <c r="O7" s="181"/>
    </row>
    <row r="8" spans="1:16" ht="19.5" customHeight="1">
      <c r="A8" s="7">
        <v>1</v>
      </c>
      <c r="B8" s="21">
        <v>2320255185</v>
      </c>
      <c r="C8" s="8" t="s">
        <v>253</v>
      </c>
      <c r="D8" s="9" t="s">
        <v>238</v>
      </c>
      <c r="E8" s="23" t="s">
        <v>254</v>
      </c>
      <c r="F8" s="23" t="s">
        <v>246</v>
      </c>
      <c r="G8" s="10"/>
      <c r="H8" s="10"/>
      <c r="I8" s="11"/>
      <c r="J8" s="11"/>
      <c r="K8" s="11"/>
      <c r="L8" s="11"/>
      <c r="M8" s="163" t="s">
        <v>434</v>
      </c>
      <c r="N8" s="164"/>
      <c r="O8" s="165"/>
      <c r="P8" t="s">
        <v>435</v>
      </c>
    </row>
    <row r="9" spans="1:16" ht="19.5" customHeight="1">
      <c r="A9" s="7">
        <v>2</v>
      </c>
      <c r="B9" s="21">
        <v>2320257492</v>
      </c>
      <c r="C9" s="8" t="s">
        <v>255</v>
      </c>
      <c r="D9" s="9" t="s">
        <v>238</v>
      </c>
      <c r="E9" s="23" t="s">
        <v>254</v>
      </c>
      <c r="F9" s="23" t="s">
        <v>252</v>
      </c>
      <c r="G9" s="10"/>
      <c r="H9" s="10"/>
      <c r="I9" s="11"/>
      <c r="J9" s="11"/>
      <c r="K9" s="11"/>
      <c r="L9" s="11"/>
      <c r="M9" s="154" t="s">
        <v>434</v>
      </c>
      <c r="N9" s="155"/>
      <c r="O9" s="156"/>
      <c r="P9" t="s">
        <v>435</v>
      </c>
    </row>
    <row r="10" spans="1:16" ht="19.5" customHeight="1">
      <c r="A10" s="7">
        <v>3</v>
      </c>
      <c r="B10" s="21">
        <v>2320261703</v>
      </c>
      <c r="C10" s="8" t="s">
        <v>256</v>
      </c>
      <c r="D10" s="9" t="s">
        <v>238</v>
      </c>
      <c r="E10" s="23" t="s">
        <v>254</v>
      </c>
      <c r="F10" s="23" t="s">
        <v>252</v>
      </c>
      <c r="G10" s="10"/>
      <c r="H10" s="10"/>
      <c r="I10" s="11"/>
      <c r="J10" s="11"/>
      <c r="K10" s="11"/>
      <c r="L10" s="11"/>
      <c r="M10" s="154" t="s">
        <v>434</v>
      </c>
      <c r="N10" s="155"/>
      <c r="O10" s="156"/>
      <c r="P10" t="s">
        <v>435</v>
      </c>
    </row>
    <row r="11" spans="1:16" ht="19.5" customHeight="1">
      <c r="A11" s="7">
        <v>4</v>
      </c>
      <c r="B11" s="21">
        <v>2320269886</v>
      </c>
      <c r="C11" s="8" t="s">
        <v>257</v>
      </c>
      <c r="D11" s="9" t="s">
        <v>238</v>
      </c>
      <c r="E11" s="23" t="s">
        <v>254</v>
      </c>
      <c r="F11" s="23" t="s">
        <v>252</v>
      </c>
      <c r="G11" s="10"/>
      <c r="H11" s="10"/>
      <c r="I11" s="11"/>
      <c r="J11" s="11"/>
      <c r="K11" s="11"/>
      <c r="L11" s="11"/>
      <c r="M11" s="154" t="s">
        <v>49</v>
      </c>
      <c r="N11" s="155"/>
      <c r="O11" s="156"/>
      <c r="P11" t="s">
        <v>435</v>
      </c>
    </row>
    <row r="12" spans="1:16" ht="19.5" customHeight="1">
      <c r="A12" s="7">
        <v>5</v>
      </c>
      <c r="B12" s="21">
        <v>2320210392</v>
      </c>
      <c r="C12" s="8" t="s">
        <v>258</v>
      </c>
      <c r="D12" s="9" t="s">
        <v>259</v>
      </c>
      <c r="E12" s="23" t="s">
        <v>254</v>
      </c>
      <c r="F12" s="23" t="s">
        <v>252</v>
      </c>
      <c r="G12" s="10"/>
      <c r="H12" s="10"/>
      <c r="I12" s="11"/>
      <c r="J12" s="11"/>
      <c r="K12" s="11"/>
      <c r="L12" s="11"/>
      <c r="M12" s="154" t="s">
        <v>49</v>
      </c>
      <c r="N12" s="155"/>
      <c r="O12" s="156"/>
      <c r="P12" t="s">
        <v>435</v>
      </c>
    </row>
    <row r="13" spans="1:16" ht="19.5" customHeight="1">
      <c r="A13" s="7">
        <v>6</v>
      </c>
      <c r="B13" s="21">
        <v>2320253516</v>
      </c>
      <c r="C13" s="8" t="s">
        <v>260</v>
      </c>
      <c r="D13" s="9" t="s">
        <v>259</v>
      </c>
      <c r="E13" s="23" t="s">
        <v>254</v>
      </c>
      <c r="F13" s="23" t="s">
        <v>246</v>
      </c>
      <c r="G13" s="10"/>
      <c r="H13" s="10"/>
      <c r="I13" s="11"/>
      <c r="J13" s="11"/>
      <c r="K13" s="11"/>
      <c r="L13" s="11"/>
      <c r="M13" s="154" t="s">
        <v>434</v>
      </c>
      <c r="N13" s="155"/>
      <c r="O13" s="156"/>
      <c r="P13" t="s">
        <v>435</v>
      </c>
    </row>
    <row r="14" spans="1:16" ht="19.5" customHeight="1">
      <c r="A14" s="7">
        <v>7</v>
      </c>
      <c r="B14" s="21">
        <v>2321263951</v>
      </c>
      <c r="C14" s="8" t="s">
        <v>261</v>
      </c>
      <c r="D14" s="9" t="s">
        <v>262</v>
      </c>
      <c r="E14" s="23" t="s">
        <v>254</v>
      </c>
      <c r="F14" s="23" t="s">
        <v>252</v>
      </c>
      <c r="G14" s="10"/>
      <c r="H14" s="10"/>
      <c r="I14" s="11"/>
      <c r="J14" s="11"/>
      <c r="K14" s="11"/>
      <c r="L14" s="11"/>
      <c r="M14" s="154" t="s">
        <v>49</v>
      </c>
      <c r="N14" s="155"/>
      <c r="O14" s="156"/>
      <c r="P14" t="s">
        <v>435</v>
      </c>
    </row>
    <row r="15" spans="1:16" ht="19.5" customHeight="1">
      <c r="A15" s="7">
        <v>8</v>
      </c>
      <c r="B15" s="21">
        <v>2220263404</v>
      </c>
      <c r="C15" s="8" t="s">
        <v>263</v>
      </c>
      <c r="D15" s="9" t="s">
        <v>264</v>
      </c>
      <c r="E15" s="23" t="s">
        <v>254</v>
      </c>
      <c r="F15" s="23" t="s">
        <v>252</v>
      </c>
      <c r="G15" s="10"/>
      <c r="H15" s="10"/>
      <c r="I15" s="11"/>
      <c r="J15" s="11"/>
      <c r="K15" s="11"/>
      <c r="L15" s="11"/>
      <c r="M15" s="154" t="s">
        <v>434</v>
      </c>
      <c r="N15" s="155"/>
      <c r="O15" s="156"/>
      <c r="P15" t="s">
        <v>435</v>
      </c>
    </row>
    <row r="16" spans="1:16" ht="19.5" customHeight="1">
      <c r="A16" s="7">
        <v>9</v>
      </c>
      <c r="B16" s="21">
        <v>2320255388</v>
      </c>
      <c r="C16" s="8" t="s">
        <v>265</v>
      </c>
      <c r="D16" s="9" t="s">
        <v>266</v>
      </c>
      <c r="E16" s="23" t="s">
        <v>254</v>
      </c>
      <c r="F16" s="23" t="s">
        <v>252</v>
      </c>
      <c r="G16" s="10"/>
      <c r="H16" s="10"/>
      <c r="I16" s="11"/>
      <c r="J16" s="11"/>
      <c r="K16" s="11"/>
      <c r="L16" s="11"/>
      <c r="M16" s="154" t="s">
        <v>49</v>
      </c>
      <c r="N16" s="155"/>
      <c r="O16" s="156"/>
      <c r="P16" t="s">
        <v>435</v>
      </c>
    </row>
    <row r="17" spans="1:16" ht="19.5" customHeight="1">
      <c r="A17" s="7">
        <v>10</v>
      </c>
      <c r="B17" s="21">
        <v>2320219865</v>
      </c>
      <c r="C17" s="8" t="s">
        <v>267</v>
      </c>
      <c r="D17" s="9" t="s">
        <v>268</v>
      </c>
      <c r="E17" s="23" t="s">
        <v>254</v>
      </c>
      <c r="F17" s="23" t="s">
        <v>246</v>
      </c>
      <c r="G17" s="10"/>
      <c r="H17" s="10"/>
      <c r="I17" s="11"/>
      <c r="J17" s="11"/>
      <c r="K17" s="11"/>
      <c r="L17" s="11"/>
      <c r="M17" s="154" t="s">
        <v>49</v>
      </c>
      <c r="N17" s="155"/>
      <c r="O17" s="156"/>
      <c r="P17" t="s">
        <v>435</v>
      </c>
    </row>
    <row r="18" spans="1:16" ht="19.5" customHeight="1">
      <c r="A18" s="7">
        <v>11</v>
      </c>
      <c r="B18" s="21">
        <v>2320254328</v>
      </c>
      <c r="C18" s="8" t="s">
        <v>269</v>
      </c>
      <c r="D18" s="9" t="s">
        <v>270</v>
      </c>
      <c r="E18" s="23" t="s">
        <v>254</v>
      </c>
      <c r="F18" s="23" t="s">
        <v>252</v>
      </c>
      <c r="G18" s="10"/>
      <c r="H18" s="10"/>
      <c r="I18" s="11"/>
      <c r="J18" s="11"/>
      <c r="K18" s="11"/>
      <c r="L18" s="11"/>
      <c r="M18" s="154" t="s">
        <v>434</v>
      </c>
      <c r="N18" s="155"/>
      <c r="O18" s="156"/>
      <c r="P18" t="s">
        <v>435</v>
      </c>
    </row>
    <row r="19" spans="1:16" ht="19.5" customHeight="1">
      <c r="A19" s="7">
        <v>12</v>
      </c>
      <c r="B19" s="21">
        <v>23202511562</v>
      </c>
      <c r="C19" s="8" t="s">
        <v>271</v>
      </c>
      <c r="D19" s="9" t="s">
        <v>272</v>
      </c>
      <c r="E19" s="23" t="s">
        <v>254</v>
      </c>
      <c r="F19" s="23" t="s">
        <v>246</v>
      </c>
      <c r="G19" s="10"/>
      <c r="H19" s="10"/>
      <c r="I19" s="11"/>
      <c r="J19" s="11"/>
      <c r="K19" s="11"/>
      <c r="L19" s="11"/>
      <c r="M19" s="154" t="s">
        <v>434</v>
      </c>
      <c r="N19" s="155"/>
      <c r="O19" s="156"/>
      <c r="P19" t="s">
        <v>435</v>
      </c>
    </row>
    <row r="20" spans="1:16" ht="19.5" customHeight="1">
      <c r="A20" s="7">
        <v>13</v>
      </c>
      <c r="B20" s="21">
        <v>2320262832</v>
      </c>
      <c r="C20" s="8" t="s">
        <v>273</v>
      </c>
      <c r="D20" s="9" t="s">
        <v>272</v>
      </c>
      <c r="E20" s="23" t="s">
        <v>254</v>
      </c>
      <c r="F20" s="23" t="s">
        <v>252</v>
      </c>
      <c r="G20" s="10"/>
      <c r="H20" s="10"/>
      <c r="I20" s="11"/>
      <c r="J20" s="11"/>
      <c r="K20" s="11"/>
      <c r="L20" s="11"/>
      <c r="M20" s="154" t="s">
        <v>434</v>
      </c>
      <c r="N20" s="155"/>
      <c r="O20" s="156"/>
      <c r="P20" t="s">
        <v>435</v>
      </c>
    </row>
    <row r="21" spans="1:16" ht="19.5" customHeight="1">
      <c r="A21" s="7">
        <v>14</v>
      </c>
      <c r="B21" s="21">
        <v>2320263529</v>
      </c>
      <c r="C21" s="8" t="s">
        <v>274</v>
      </c>
      <c r="D21" s="9" t="s">
        <v>272</v>
      </c>
      <c r="E21" s="23" t="s">
        <v>254</v>
      </c>
      <c r="F21" s="23" t="s">
        <v>252</v>
      </c>
      <c r="G21" s="10"/>
      <c r="H21" s="10"/>
      <c r="I21" s="11"/>
      <c r="J21" s="11"/>
      <c r="K21" s="11"/>
      <c r="L21" s="11"/>
      <c r="M21" s="154" t="s">
        <v>434</v>
      </c>
      <c r="N21" s="155"/>
      <c r="O21" s="156"/>
      <c r="P21" t="s">
        <v>435</v>
      </c>
    </row>
    <row r="22" spans="1:16" ht="19.5" customHeight="1">
      <c r="A22" s="7">
        <v>15</v>
      </c>
      <c r="B22" s="21">
        <v>2320264346</v>
      </c>
      <c r="C22" s="8" t="s">
        <v>275</v>
      </c>
      <c r="D22" s="9" t="s">
        <v>272</v>
      </c>
      <c r="E22" s="23" t="s">
        <v>254</v>
      </c>
      <c r="F22" s="23" t="s">
        <v>252</v>
      </c>
      <c r="G22" s="10"/>
      <c r="H22" s="10"/>
      <c r="I22" s="11"/>
      <c r="J22" s="11"/>
      <c r="K22" s="11"/>
      <c r="L22" s="11"/>
      <c r="M22" s="154" t="s">
        <v>49</v>
      </c>
      <c r="N22" s="155"/>
      <c r="O22" s="156"/>
      <c r="P22" t="s">
        <v>435</v>
      </c>
    </row>
    <row r="23" spans="1:16" ht="19.5" customHeight="1">
      <c r="A23" s="7">
        <v>16</v>
      </c>
      <c r="B23" s="21">
        <v>2320269980</v>
      </c>
      <c r="C23" s="8" t="s">
        <v>276</v>
      </c>
      <c r="D23" s="9" t="s">
        <v>277</v>
      </c>
      <c r="E23" s="23" t="s">
        <v>254</v>
      </c>
      <c r="F23" s="23" t="s">
        <v>252</v>
      </c>
      <c r="G23" s="10"/>
      <c r="H23" s="10"/>
      <c r="I23" s="11"/>
      <c r="J23" s="11"/>
      <c r="K23" s="11"/>
      <c r="L23" s="11"/>
      <c r="M23" s="154" t="s">
        <v>49</v>
      </c>
      <c r="N23" s="155"/>
      <c r="O23" s="156"/>
      <c r="P23" t="s">
        <v>435</v>
      </c>
    </row>
    <row r="24" spans="1:16" ht="19.5" customHeight="1">
      <c r="A24" s="7">
        <v>17</v>
      </c>
      <c r="B24" s="21">
        <v>2220253328</v>
      </c>
      <c r="C24" s="8" t="s">
        <v>278</v>
      </c>
      <c r="D24" s="9" t="s">
        <v>279</v>
      </c>
      <c r="E24" s="23" t="s">
        <v>254</v>
      </c>
      <c r="F24" s="23" t="s">
        <v>249</v>
      </c>
      <c r="G24" s="10"/>
      <c r="H24" s="10"/>
      <c r="I24" s="11"/>
      <c r="J24" s="11"/>
      <c r="K24" s="11"/>
      <c r="L24" s="11"/>
      <c r="M24" s="154" t="s">
        <v>49</v>
      </c>
      <c r="N24" s="155"/>
      <c r="O24" s="156"/>
      <c r="P24" t="s">
        <v>435</v>
      </c>
    </row>
    <row r="25" spans="1:16" ht="19.5" customHeight="1">
      <c r="A25" s="7">
        <v>18</v>
      </c>
      <c r="B25" s="21">
        <v>2320254330</v>
      </c>
      <c r="C25" s="8" t="s">
        <v>280</v>
      </c>
      <c r="D25" s="9" t="s">
        <v>281</v>
      </c>
      <c r="E25" s="23" t="s">
        <v>254</v>
      </c>
      <c r="F25" s="23" t="s">
        <v>246</v>
      </c>
      <c r="G25" s="10"/>
      <c r="H25" s="10"/>
      <c r="I25" s="11"/>
      <c r="J25" s="11"/>
      <c r="K25" s="11"/>
      <c r="L25" s="11"/>
      <c r="M25" s="154" t="s">
        <v>434</v>
      </c>
      <c r="N25" s="155"/>
      <c r="O25" s="156"/>
      <c r="P25" t="s">
        <v>435</v>
      </c>
    </row>
    <row r="26" spans="1:16" ht="19.5" customHeight="1">
      <c r="A26" s="7">
        <v>19</v>
      </c>
      <c r="B26" s="21">
        <v>2320257611</v>
      </c>
      <c r="C26" s="8" t="s">
        <v>282</v>
      </c>
      <c r="D26" s="9" t="s">
        <v>281</v>
      </c>
      <c r="E26" s="23" t="s">
        <v>254</v>
      </c>
      <c r="F26" s="23" t="s">
        <v>252</v>
      </c>
      <c r="G26" s="10"/>
      <c r="H26" s="10"/>
      <c r="I26" s="11"/>
      <c r="J26" s="11"/>
      <c r="K26" s="11"/>
      <c r="L26" s="11"/>
      <c r="M26" s="154" t="s">
        <v>49</v>
      </c>
      <c r="N26" s="155"/>
      <c r="O26" s="156"/>
      <c r="P26" t="s">
        <v>435</v>
      </c>
    </row>
    <row r="27" spans="1:16" ht="19.5" customHeight="1">
      <c r="A27" s="7">
        <v>20</v>
      </c>
      <c r="B27" s="21">
        <v>2320262833</v>
      </c>
      <c r="C27" s="8" t="s">
        <v>283</v>
      </c>
      <c r="D27" s="9" t="s">
        <v>281</v>
      </c>
      <c r="E27" s="23" t="s">
        <v>254</v>
      </c>
      <c r="F27" s="23" t="s">
        <v>252</v>
      </c>
      <c r="G27" s="10"/>
      <c r="H27" s="10"/>
      <c r="I27" s="11"/>
      <c r="J27" s="11"/>
      <c r="K27" s="11"/>
      <c r="L27" s="11"/>
      <c r="M27" s="154" t="s">
        <v>434</v>
      </c>
      <c r="N27" s="155"/>
      <c r="O27" s="156"/>
      <c r="P27" t="s">
        <v>435</v>
      </c>
    </row>
    <row r="28" spans="1:16" ht="19.5" customHeight="1">
      <c r="A28" s="7">
        <v>21</v>
      </c>
      <c r="B28" s="21">
        <v>2320257548</v>
      </c>
      <c r="C28" s="8" t="s">
        <v>284</v>
      </c>
      <c r="D28" s="9" t="s">
        <v>285</v>
      </c>
      <c r="E28" s="23" t="s">
        <v>254</v>
      </c>
      <c r="F28" s="23" t="s">
        <v>252</v>
      </c>
      <c r="G28" s="10"/>
      <c r="H28" s="10"/>
      <c r="I28" s="11"/>
      <c r="J28" s="11"/>
      <c r="K28" s="11"/>
      <c r="L28" s="11"/>
      <c r="M28" s="154" t="s">
        <v>434</v>
      </c>
      <c r="N28" s="155"/>
      <c r="O28" s="156"/>
      <c r="P28" t="s">
        <v>435</v>
      </c>
    </row>
    <row r="29" spans="1:16" ht="19.5" customHeight="1">
      <c r="A29" s="7">
        <v>22</v>
      </c>
      <c r="B29" s="21">
        <v>2320260636</v>
      </c>
      <c r="C29" s="8" t="s">
        <v>286</v>
      </c>
      <c r="D29" s="9" t="s">
        <v>287</v>
      </c>
      <c r="E29" s="23" t="s">
        <v>254</v>
      </c>
      <c r="F29" s="23" t="s">
        <v>252</v>
      </c>
      <c r="G29" s="10"/>
      <c r="H29" s="10"/>
      <c r="I29" s="11"/>
      <c r="J29" s="11"/>
      <c r="K29" s="11"/>
      <c r="L29" s="11"/>
      <c r="M29" s="154" t="s">
        <v>49</v>
      </c>
      <c r="N29" s="155"/>
      <c r="O29" s="156"/>
      <c r="P29" t="s">
        <v>435</v>
      </c>
    </row>
    <row r="30" spans="1:16" ht="19.5" customHeight="1">
      <c r="A30" s="7">
        <v>23</v>
      </c>
      <c r="B30" s="21">
        <v>2320216227</v>
      </c>
      <c r="C30" s="8" t="s">
        <v>288</v>
      </c>
      <c r="D30" s="9" t="s">
        <v>289</v>
      </c>
      <c r="E30" s="23" t="s">
        <v>254</v>
      </c>
      <c r="F30" s="23" t="s">
        <v>246</v>
      </c>
      <c r="G30" s="10"/>
      <c r="H30" s="10"/>
      <c r="I30" s="11"/>
      <c r="J30" s="11"/>
      <c r="K30" s="11"/>
      <c r="L30" s="11"/>
      <c r="M30" s="154" t="s">
        <v>49</v>
      </c>
      <c r="N30" s="155"/>
      <c r="O30" s="156"/>
      <c r="P30" t="s">
        <v>435</v>
      </c>
    </row>
    <row r="31" spans="1:16" ht="19.5" customHeight="1">
      <c r="A31" s="7">
        <v>24</v>
      </c>
      <c r="B31" s="21">
        <v>23202612450</v>
      </c>
      <c r="C31" s="8" t="s">
        <v>290</v>
      </c>
      <c r="D31" s="9" t="s">
        <v>289</v>
      </c>
      <c r="E31" s="23" t="s">
        <v>254</v>
      </c>
      <c r="F31" s="23" t="s">
        <v>252</v>
      </c>
      <c r="G31" s="10"/>
      <c r="H31" s="10"/>
      <c r="I31" s="11"/>
      <c r="J31" s="11"/>
      <c r="K31" s="11"/>
      <c r="L31" s="11"/>
      <c r="M31" s="154" t="s">
        <v>434</v>
      </c>
      <c r="N31" s="155"/>
      <c r="O31" s="156"/>
      <c r="P31" t="s">
        <v>435</v>
      </c>
    </row>
    <row r="32" spans="1:16" ht="19.5" customHeight="1">
      <c r="A32" s="7">
        <v>25</v>
      </c>
      <c r="B32" s="21">
        <v>2320254332</v>
      </c>
      <c r="C32" s="8" t="s">
        <v>291</v>
      </c>
      <c r="D32" s="9" t="s">
        <v>292</v>
      </c>
      <c r="E32" s="23" t="s">
        <v>254</v>
      </c>
      <c r="F32" s="23" t="s">
        <v>246</v>
      </c>
      <c r="G32" s="10"/>
      <c r="H32" s="10"/>
      <c r="I32" s="11"/>
      <c r="J32" s="11"/>
      <c r="K32" s="11"/>
      <c r="L32" s="11"/>
      <c r="M32" s="154" t="s">
        <v>434</v>
      </c>
      <c r="N32" s="155"/>
      <c r="O32" s="156"/>
      <c r="P32" t="s">
        <v>435</v>
      </c>
    </row>
    <row r="33" spans="1:16" ht="19.5" customHeight="1">
      <c r="A33" s="7">
        <v>26</v>
      </c>
      <c r="B33" s="21">
        <v>2120253806</v>
      </c>
      <c r="C33" s="8" t="s">
        <v>293</v>
      </c>
      <c r="D33" s="9" t="s">
        <v>294</v>
      </c>
      <c r="E33" s="23" t="s">
        <v>254</v>
      </c>
      <c r="F33" s="23" t="s">
        <v>246</v>
      </c>
      <c r="G33" s="10"/>
      <c r="H33" s="10"/>
      <c r="I33" s="11"/>
      <c r="J33" s="11"/>
      <c r="K33" s="11"/>
      <c r="L33" s="11"/>
      <c r="M33" s="154" t="s">
        <v>434</v>
      </c>
      <c r="N33" s="155"/>
      <c r="O33" s="156"/>
      <c r="P33" t="s">
        <v>435</v>
      </c>
    </row>
    <row r="34" spans="1:16" ht="19.5" customHeight="1">
      <c r="A34" s="7">
        <v>27</v>
      </c>
      <c r="B34" s="21">
        <v>2120258131</v>
      </c>
      <c r="C34" s="8" t="s">
        <v>290</v>
      </c>
      <c r="D34" s="9" t="s">
        <v>294</v>
      </c>
      <c r="E34" s="23" t="s">
        <v>254</v>
      </c>
      <c r="F34" s="23" t="s">
        <v>245</v>
      </c>
      <c r="G34" s="10"/>
      <c r="H34" s="10"/>
      <c r="I34" s="11"/>
      <c r="J34" s="11"/>
      <c r="K34" s="11"/>
      <c r="L34" s="11"/>
      <c r="M34" s="154" t="s">
        <v>49</v>
      </c>
      <c r="N34" s="155"/>
      <c r="O34" s="156"/>
      <c r="P34" t="s">
        <v>435</v>
      </c>
    </row>
    <row r="35" spans="1:16" ht="19.5" customHeight="1">
      <c r="A35" s="7">
        <v>28</v>
      </c>
      <c r="B35" s="21">
        <v>2320261354</v>
      </c>
      <c r="C35" s="8" t="s">
        <v>267</v>
      </c>
      <c r="D35" s="9" t="s">
        <v>294</v>
      </c>
      <c r="E35" s="23" t="s">
        <v>254</v>
      </c>
      <c r="F35" s="23" t="s">
        <v>252</v>
      </c>
      <c r="G35" s="10"/>
      <c r="H35" s="10"/>
      <c r="I35" s="11"/>
      <c r="J35" s="11"/>
      <c r="K35" s="11"/>
      <c r="L35" s="11"/>
      <c r="M35" s="154" t="s">
        <v>434</v>
      </c>
      <c r="N35" s="155"/>
      <c r="O35" s="156"/>
      <c r="P35" t="s">
        <v>435</v>
      </c>
    </row>
    <row r="36" spans="1:16" ht="19.5" customHeight="1">
      <c r="A36" s="7">
        <v>29</v>
      </c>
      <c r="B36" s="21">
        <v>2320262224</v>
      </c>
      <c r="C36" s="8" t="s">
        <v>295</v>
      </c>
      <c r="D36" s="9" t="s">
        <v>294</v>
      </c>
      <c r="E36" s="23" t="s">
        <v>254</v>
      </c>
      <c r="F36" s="23" t="s">
        <v>252</v>
      </c>
      <c r="G36" s="10"/>
      <c r="H36" s="10"/>
      <c r="I36" s="11"/>
      <c r="J36" s="11"/>
      <c r="K36" s="11"/>
      <c r="L36" s="11"/>
      <c r="M36" s="154" t="s">
        <v>434</v>
      </c>
      <c r="N36" s="155"/>
      <c r="O36" s="156"/>
      <c r="P36" t="s">
        <v>435</v>
      </c>
    </row>
    <row r="37" spans="1:16" ht="19.5" customHeight="1">
      <c r="A37" s="12">
        <v>30</v>
      </c>
      <c r="B37" s="21">
        <v>2320262835</v>
      </c>
      <c r="C37" s="8" t="s">
        <v>296</v>
      </c>
      <c r="D37" s="9" t="s">
        <v>294</v>
      </c>
      <c r="E37" s="23" t="s">
        <v>254</v>
      </c>
      <c r="F37" s="23" t="s">
        <v>252</v>
      </c>
      <c r="G37" s="13"/>
      <c r="H37" s="13"/>
      <c r="I37" s="14"/>
      <c r="J37" s="14"/>
      <c r="K37" s="14"/>
      <c r="L37" s="14"/>
      <c r="M37" s="157" t="s">
        <v>434</v>
      </c>
      <c r="N37" s="158"/>
      <c r="O37" s="159"/>
      <c r="P37" t="s">
        <v>435</v>
      </c>
    </row>
    <row r="38" spans="1:16" ht="19.5" customHeight="1">
      <c r="A38" s="15">
        <v>31</v>
      </c>
      <c r="B38" s="22">
        <v>2321255188</v>
      </c>
      <c r="C38" s="16" t="s">
        <v>297</v>
      </c>
      <c r="D38" s="17" t="s">
        <v>298</v>
      </c>
      <c r="E38" s="24" t="s">
        <v>254</v>
      </c>
      <c r="F38" s="24" t="s">
        <v>246</v>
      </c>
      <c r="G38" s="18"/>
      <c r="H38" s="18"/>
      <c r="I38" s="19"/>
      <c r="J38" s="19"/>
      <c r="K38" s="19"/>
      <c r="L38" s="19"/>
      <c r="M38" s="163" t="s">
        <v>434</v>
      </c>
      <c r="N38" s="164"/>
      <c r="O38" s="165"/>
      <c r="P38" t="s">
        <v>435</v>
      </c>
    </row>
    <row r="39" spans="1:16" ht="19.5" customHeight="1">
      <c r="A39" s="7">
        <v>32</v>
      </c>
      <c r="B39" s="21">
        <v>23202610495</v>
      </c>
      <c r="C39" s="8" t="s">
        <v>299</v>
      </c>
      <c r="D39" s="9" t="s">
        <v>300</v>
      </c>
      <c r="E39" s="23" t="s">
        <v>254</v>
      </c>
      <c r="F39" s="23" t="s">
        <v>252</v>
      </c>
      <c r="G39" s="10"/>
      <c r="H39" s="10"/>
      <c r="I39" s="11"/>
      <c r="J39" s="11"/>
      <c r="K39" s="11"/>
      <c r="L39" s="11"/>
      <c r="M39" s="154" t="s">
        <v>434</v>
      </c>
      <c r="N39" s="155"/>
      <c r="O39" s="156"/>
      <c r="P39" t="s">
        <v>435</v>
      </c>
    </row>
    <row r="40" spans="1:16" ht="19.5" customHeight="1">
      <c r="A40" s="7">
        <v>33</v>
      </c>
      <c r="B40" s="21">
        <v>2321264350</v>
      </c>
      <c r="C40" s="8" t="s">
        <v>301</v>
      </c>
      <c r="D40" s="9" t="s">
        <v>302</v>
      </c>
      <c r="E40" s="23" t="s">
        <v>254</v>
      </c>
      <c r="F40" s="23" t="s">
        <v>252</v>
      </c>
      <c r="G40" s="10"/>
      <c r="H40" s="10"/>
      <c r="I40" s="11"/>
      <c r="J40" s="11"/>
      <c r="K40" s="11"/>
      <c r="L40" s="11"/>
      <c r="M40" s="154" t="s">
        <v>49</v>
      </c>
      <c r="N40" s="155"/>
      <c r="O40" s="156"/>
      <c r="P40" t="s">
        <v>435</v>
      </c>
    </row>
    <row r="41" spans="1:16" ht="19.5" customHeight="1">
      <c r="A41" s="7">
        <v>34</v>
      </c>
      <c r="B41" s="21">
        <v>2320261342</v>
      </c>
      <c r="C41" s="8" t="s">
        <v>303</v>
      </c>
      <c r="D41" s="9" t="s">
        <v>304</v>
      </c>
      <c r="E41" s="23" t="s">
        <v>254</v>
      </c>
      <c r="F41" s="23" t="s">
        <v>252</v>
      </c>
      <c r="G41" s="10"/>
      <c r="H41" s="10"/>
      <c r="I41" s="11"/>
      <c r="J41" s="11"/>
      <c r="K41" s="11"/>
      <c r="L41" s="11"/>
      <c r="M41" s="154" t="s">
        <v>49</v>
      </c>
      <c r="N41" s="155"/>
      <c r="O41" s="156"/>
      <c r="P41" t="s">
        <v>435</v>
      </c>
    </row>
    <row r="42" spans="1:16" ht="19.5" customHeight="1">
      <c r="A42" s="7">
        <v>35</v>
      </c>
      <c r="B42" s="21">
        <v>23212511361</v>
      </c>
      <c r="C42" s="8" t="s">
        <v>305</v>
      </c>
      <c r="D42" s="9" t="s">
        <v>306</v>
      </c>
      <c r="E42" s="23" t="s">
        <v>254</v>
      </c>
      <c r="F42" s="23" t="s">
        <v>252</v>
      </c>
      <c r="G42" s="10"/>
      <c r="H42" s="10"/>
      <c r="I42" s="11"/>
      <c r="J42" s="11"/>
      <c r="K42" s="11"/>
      <c r="L42" s="11"/>
      <c r="M42" s="154" t="s">
        <v>434</v>
      </c>
      <c r="N42" s="155"/>
      <c r="O42" s="156"/>
      <c r="P42" t="s">
        <v>435</v>
      </c>
    </row>
    <row r="43" spans="1:16" ht="19.5" customHeight="1">
      <c r="A43" s="7">
        <v>36</v>
      </c>
      <c r="B43" s="21">
        <v>23202510241</v>
      </c>
      <c r="C43" s="8" t="s">
        <v>307</v>
      </c>
      <c r="D43" s="9" t="s">
        <v>308</v>
      </c>
      <c r="E43" s="23" t="s">
        <v>254</v>
      </c>
      <c r="F43" s="23" t="s">
        <v>246</v>
      </c>
      <c r="G43" s="10"/>
      <c r="H43" s="10"/>
      <c r="I43" s="11"/>
      <c r="J43" s="11"/>
      <c r="K43" s="11"/>
      <c r="L43" s="11"/>
      <c r="M43" s="154" t="s">
        <v>434</v>
      </c>
      <c r="N43" s="155"/>
      <c r="O43" s="156"/>
      <c r="P43" t="s">
        <v>435</v>
      </c>
    </row>
    <row r="44" spans="1:16" ht="19.5" customHeight="1">
      <c r="A44" s="7">
        <v>37</v>
      </c>
      <c r="B44" s="21">
        <v>2320259837</v>
      </c>
      <c r="C44" s="8" t="s">
        <v>290</v>
      </c>
      <c r="D44" s="9" t="s">
        <v>308</v>
      </c>
      <c r="E44" s="23" t="s">
        <v>254</v>
      </c>
      <c r="F44" s="23" t="s">
        <v>246</v>
      </c>
      <c r="G44" s="10"/>
      <c r="H44" s="10"/>
      <c r="I44" s="11"/>
      <c r="J44" s="11"/>
      <c r="K44" s="11"/>
      <c r="L44" s="11"/>
      <c r="M44" s="154" t="s">
        <v>49</v>
      </c>
      <c r="N44" s="155"/>
      <c r="O44" s="156"/>
      <c r="P44" t="s">
        <v>435</v>
      </c>
    </row>
    <row r="45" spans="1:16" ht="19.5" customHeight="1">
      <c r="A45" s="7">
        <v>38</v>
      </c>
      <c r="B45" s="21">
        <v>2320262227</v>
      </c>
      <c r="C45" s="8" t="s">
        <v>309</v>
      </c>
      <c r="D45" s="9" t="s">
        <v>308</v>
      </c>
      <c r="E45" s="23" t="s">
        <v>254</v>
      </c>
      <c r="F45" s="23" t="s">
        <v>252</v>
      </c>
      <c r="G45" s="10"/>
      <c r="H45" s="10"/>
      <c r="I45" s="11"/>
      <c r="J45" s="11"/>
      <c r="K45" s="11"/>
      <c r="L45" s="11"/>
      <c r="M45" s="154" t="s">
        <v>434</v>
      </c>
      <c r="N45" s="155"/>
      <c r="O45" s="156"/>
      <c r="P45" t="s">
        <v>435</v>
      </c>
    </row>
    <row r="46" spans="1:16" ht="19.5" customHeight="1">
      <c r="A46" s="7">
        <v>39</v>
      </c>
      <c r="B46" s="21">
        <v>2320716694</v>
      </c>
      <c r="C46" s="8" t="s">
        <v>310</v>
      </c>
      <c r="D46" s="9" t="s">
        <v>308</v>
      </c>
      <c r="E46" s="23" t="s">
        <v>254</v>
      </c>
      <c r="F46" s="23" t="s">
        <v>246</v>
      </c>
      <c r="G46" s="10"/>
      <c r="H46" s="10"/>
      <c r="I46" s="11"/>
      <c r="J46" s="11"/>
      <c r="K46" s="11"/>
      <c r="L46" s="11"/>
      <c r="M46" s="154" t="s">
        <v>49</v>
      </c>
      <c r="N46" s="155"/>
      <c r="O46" s="156"/>
      <c r="P46" t="s">
        <v>435</v>
      </c>
    </row>
    <row r="47" spans="1:16" ht="19.5" customHeight="1">
      <c r="A47" s="7">
        <v>40</v>
      </c>
      <c r="B47" s="21">
        <v>2321259907</v>
      </c>
      <c r="C47" s="8" t="s">
        <v>311</v>
      </c>
      <c r="D47" s="9" t="s">
        <v>312</v>
      </c>
      <c r="E47" s="23" t="s">
        <v>254</v>
      </c>
      <c r="F47" s="23" t="s">
        <v>246</v>
      </c>
      <c r="G47" s="10"/>
      <c r="H47" s="10"/>
      <c r="I47" s="11"/>
      <c r="J47" s="11"/>
      <c r="K47" s="11"/>
      <c r="L47" s="11"/>
      <c r="M47" s="154" t="s">
        <v>434</v>
      </c>
      <c r="N47" s="155"/>
      <c r="O47" s="156"/>
      <c r="P47" t="s">
        <v>435</v>
      </c>
    </row>
    <row r="48" spans="1:16" ht="19.5" customHeight="1">
      <c r="A48" s="7">
        <v>41</v>
      </c>
      <c r="B48" s="21">
        <v>23202612442</v>
      </c>
      <c r="C48" s="8" t="s">
        <v>313</v>
      </c>
      <c r="D48" s="9" t="s">
        <v>314</v>
      </c>
      <c r="E48" s="23" t="s">
        <v>254</v>
      </c>
      <c r="F48" s="23" t="s">
        <v>252</v>
      </c>
      <c r="G48" s="10"/>
      <c r="H48" s="10"/>
      <c r="I48" s="11"/>
      <c r="J48" s="11"/>
      <c r="K48" s="11"/>
      <c r="L48" s="11"/>
      <c r="M48" s="154" t="s">
        <v>49</v>
      </c>
      <c r="N48" s="155"/>
      <c r="O48" s="156"/>
      <c r="P48" t="s">
        <v>435</v>
      </c>
    </row>
    <row r="49" spans="1:16" ht="19.5" customHeight="1">
      <c r="A49" s="7">
        <v>42</v>
      </c>
      <c r="B49" s="21">
        <v>2320269630</v>
      </c>
      <c r="C49" s="8" t="s">
        <v>315</v>
      </c>
      <c r="D49" s="9" t="s">
        <v>316</v>
      </c>
      <c r="E49" s="23" t="s">
        <v>254</v>
      </c>
      <c r="F49" s="23" t="s">
        <v>252</v>
      </c>
      <c r="G49" s="10"/>
      <c r="H49" s="10"/>
      <c r="I49" s="11"/>
      <c r="J49" s="11"/>
      <c r="K49" s="11"/>
      <c r="L49" s="11"/>
      <c r="M49" s="154" t="s">
        <v>49</v>
      </c>
      <c r="N49" s="155"/>
      <c r="O49" s="156"/>
      <c r="P49" t="s">
        <v>435</v>
      </c>
    </row>
    <row r="50" spans="1:16" ht="19.5" customHeight="1">
      <c r="A50" s="7">
        <v>43</v>
      </c>
      <c r="B50" s="21">
        <v>23202611427</v>
      </c>
      <c r="C50" s="8" t="s">
        <v>290</v>
      </c>
      <c r="D50" s="9" t="s">
        <v>317</v>
      </c>
      <c r="E50" s="23" t="s">
        <v>254</v>
      </c>
      <c r="F50" s="23" t="s">
        <v>252</v>
      </c>
      <c r="G50" s="10"/>
      <c r="H50" s="10"/>
      <c r="I50" s="11"/>
      <c r="J50" s="11"/>
      <c r="K50" s="11"/>
      <c r="L50" s="11"/>
      <c r="M50" s="154" t="s">
        <v>434</v>
      </c>
      <c r="N50" s="155"/>
      <c r="O50" s="156"/>
      <c r="P50" t="s">
        <v>435</v>
      </c>
    </row>
    <row r="51" spans="1:16" ht="19.5" customHeight="1">
      <c r="A51" s="7">
        <v>44</v>
      </c>
      <c r="B51" s="21">
        <v>2220255247</v>
      </c>
      <c r="C51" s="8" t="s">
        <v>318</v>
      </c>
      <c r="D51" s="9" t="s">
        <v>319</v>
      </c>
      <c r="E51" s="23" t="s">
        <v>254</v>
      </c>
      <c r="F51" s="23" t="s">
        <v>251</v>
      </c>
      <c r="G51" s="10"/>
      <c r="H51" s="10"/>
      <c r="I51" s="11"/>
      <c r="J51" s="11"/>
      <c r="K51" s="11"/>
      <c r="L51" s="11"/>
      <c r="M51" s="154" t="s">
        <v>49</v>
      </c>
      <c r="N51" s="155"/>
      <c r="O51" s="156"/>
      <c r="P51" t="s">
        <v>435</v>
      </c>
    </row>
    <row r="52" spans="1:16" ht="19.5" customHeight="1">
      <c r="A52" s="7">
        <v>45</v>
      </c>
      <c r="B52" s="21">
        <v>2320260906</v>
      </c>
      <c r="C52" s="8" t="s">
        <v>320</v>
      </c>
      <c r="D52" s="9" t="s">
        <v>319</v>
      </c>
      <c r="E52" s="23" t="s">
        <v>254</v>
      </c>
      <c r="F52" s="23" t="s">
        <v>252</v>
      </c>
      <c r="G52" s="10"/>
      <c r="H52" s="10"/>
      <c r="I52" s="11"/>
      <c r="J52" s="11"/>
      <c r="K52" s="11"/>
      <c r="L52" s="11"/>
      <c r="M52" s="154" t="s">
        <v>49</v>
      </c>
      <c r="N52" s="155"/>
      <c r="O52" s="156"/>
      <c r="P52" t="s">
        <v>435</v>
      </c>
    </row>
    <row r="53" spans="1:16" ht="19.5" customHeight="1">
      <c r="A53" s="7">
        <v>46</v>
      </c>
      <c r="B53" s="21">
        <v>2320252214</v>
      </c>
      <c r="C53" s="8" t="s">
        <v>290</v>
      </c>
      <c r="D53" s="9" t="s">
        <v>321</v>
      </c>
      <c r="E53" s="23" t="s">
        <v>254</v>
      </c>
      <c r="F53" s="23" t="s">
        <v>252</v>
      </c>
      <c r="G53" s="10"/>
      <c r="H53" s="10"/>
      <c r="I53" s="11"/>
      <c r="J53" s="11"/>
      <c r="K53" s="11"/>
      <c r="L53" s="11"/>
      <c r="M53" s="154" t="s">
        <v>49</v>
      </c>
      <c r="N53" s="155"/>
      <c r="O53" s="156"/>
      <c r="P53" t="s">
        <v>435</v>
      </c>
    </row>
    <row r="54" spans="1:16" ht="19.5" customHeight="1">
      <c r="A54" s="7">
        <v>47</v>
      </c>
      <c r="B54" s="21">
        <v>2120218479</v>
      </c>
      <c r="C54" s="8" t="s">
        <v>322</v>
      </c>
      <c r="D54" s="9" t="s">
        <v>323</v>
      </c>
      <c r="E54" s="23" t="s">
        <v>254</v>
      </c>
      <c r="F54" s="23" t="s">
        <v>245</v>
      </c>
      <c r="G54" s="10"/>
      <c r="H54" s="10"/>
      <c r="I54" s="11"/>
      <c r="J54" s="11"/>
      <c r="K54" s="11"/>
      <c r="L54" s="11"/>
      <c r="M54" s="154" t="s">
        <v>49</v>
      </c>
      <c r="N54" s="155"/>
      <c r="O54" s="156"/>
      <c r="P54" t="s">
        <v>435</v>
      </c>
    </row>
    <row r="55" spans="1:16" ht="19.5" customHeight="1">
      <c r="A55" s="7">
        <v>48</v>
      </c>
      <c r="B55" s="21">
        <v>2320264354</v>
      </c>
      <c r="C55" s="8" t="s">
        <v>276</v>
      </c>
      <c r="D55" s="9" t="s">
        <v>323</v>
      </c>
      <c r="E55" s="23" t="s">
        <v>254</v>
      </c>
      <c r="F55" s="23" t="s">
        <v>252</v>
      </c>
      <c r="G55" s="10"/>
      <c r="H55" s="10"/>
      <c r="I55" s="11"/>
      <c r="J55" s="11"/>
      <c r="K55" s="11"/>
      <c r="L55" s="11"/>
      <c r="M55" s="154" t="s">
        <v>49</v>
      </c>
      <c r="N55" s="155"/>
      <c r="O55" s="156"/>
      <c r="P55" t="s">
        <v>435</v>
      </c>
    </row>
    <row r="57" spans="2:13" s="1" customFormat="1" ht="14.25" customHeight="1">
      <c r="B57" s="166" t="s">
        <v>7</v>
      </c>
      <c r="C57" s="166"/>
      <c r="D57" s="169" t="s">
        <v>244</v>
      </c>
      <c r="E57" s="169"/>
      <c r="F57" s="169"/>
      <c r="G57" s="169"/>
      <c r="H57" s="169"/>
      <c r="I57" s="169"/>
      <c r="J57" s="169"/>
      <c r="K57" s="169"/>
      <c r="L57" s="169"/>
      <c r="M57" s="132" t="s">
        <v>436</v>
      </c>
    </row>
    <row r="58" spans="2:15" s="1" customFormat="1" ht="15">
      <c r="B58" s="166" t="s">
        <v>8</v>
      </c>
      <c r="C58" s="166"/>
      <c r="D58" s="2" t="s">
        <v>426</v>
      </c>
      <c r="E58" s="166" t="s">
        <v>430</v>
      </c>
      <c r="F58" s="166"/>
      <c r="G58" s="166"/>
      <c r="H58" s="166"/>
      <c r="I58" s="166"/>
      <c r="J58" s="166"/>
      <c r="K58" s="166"/>
      <c r="L58" s="166"/>
      <c r="M58" s="3" t="s">
        <v>9</v>
      </c>
      <c r="N58" s="4" t="s">
        <v>10</v>
      </c>
      <c r="O58" s="4">
        <v>1</v>
      </c>
    </row>
    <row r="59" spans="2:15" s="5" customFormat="1" ht="18.75" customHeight="1">
      <c r="B59" s="6" t="s">
        <v>437</v>
      </c>
      <c r="C59" s="167" t="s">
        <v>432</v>
      </c>
      <c r="D59" s="167"/>
      <c r="E59" s="167"/>
      <c r="F59" s="167"/>
      <c r="G59" s="167"/>
      <c r="H59" s="167"/>
      <c r="I59" s="167"/>
      <c r="J59" s="167"/>
      <c r="K59" s="167"/>
      <c r="L59" s="167"/>
      <c r="M59" s="3"/>
      <c r="N59" s="3"/>
      <c r="O59" s="3"/>
    </row>
    <row r="60" spans="1:15" s="5" customFormat="1" ht="18.75" customHeight="1">
      <c r="A60" s="168" t="s">
        <v>433</v>
      </c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3"/>
      <c r="N60" s="3"/>
      <c r="O60" s="3"/>
    </row>
    <row r="61" ht="9" customHeight="1"/>
    <row r="62" spans="1:15" ht="15" customHeight="1">
      <c r="A62" s="172" t="s">
        <v>0</v>
      </c>
      <c r="B62" s="173" t="s">
        <v>11</v>
      </c>
      <c r="C62" s="174" t="s">
        <v>4</v>
      </c>
      <c r="D62" s="175" t="s">
        <v>5</v>
      </c>
      <c r="E62" s="173" t="s">
        <v>16</v>
      </c>
      <c r="F62" s="173" t="s">
        <v>17</v>
      </c>
      <c r="G62" s="173" t="s">
        <v>239</v>
      </c>
      <c r="H62" s="170" t="s">
        <v>12</v>
      </c>
      <c r="I62" s="160" t="s">
        <v>240</v>
      </c>
      <c r="J62" s="161"/>
      <c r="K62" s="161"/>
      <c r="L62" s="162"/>
      <c r="M62" s="176" t="s">
        <v>13</v>
      </c>
      <c r="N62" s="177"/>
      <c r="O62" s="178"/>
    </row>
    <row r="63" spans="1:15" ht="27" customHeight="1">
      <c r="A63" s="172"/>
      <c r="B63" s="172"/>
      <c r="C63" s="174"/>
      <c r="D63" s="175"/>
      <c r="E63" s="172"/>
      <c r="F63" s="172"/>
      <c r="G63" s="172"/>
      <c r="H63" s="171"/>
      <c r="I63" s="153" t="s">
        <v>241</v>
      </c>
      <c r="J63" s="153" t="s">
        <v>242</v>
      </c>
      <c r="K63" s="153" t="s">
        <v>243</v>
      </c>
      <c r="L63" s="153" t="s">
        <v>15</v>
      </c>
      <c r="M63" s="179"/>
      <c r="N63" s="180"/>
      <c r="O63" s="181"/>
    </row>
    <row r="64" spans="1:16" ht="19.5" customHeight="1">
      <c r="A64" s="7">
        <v>1</v>
      </c>
      <c r="B64" s="21">
        <v>23202510569</v>
      </c>
      <c r="C64" s="8" t="s">
        <v>299</v>
      </c>
      <c r="D64" s="9" t="s">
        <v>324</v>
      </c>
      <c r="E64" s="23" t="s">
        <v>254</v>
      </c>
      <c r="F64" s="23" t="s">
        <v>246</v>
      </c>
      <c r="G64" s="10"/>
      <c r="H64" s="10"/>
      <c r="I64" s="11"/>
      <c r="J64" s="11"/>
      <c r="K64" s="11"/>
      <c r="L64" s="11"/>
      <c r="M64" s="163" t="s">
        <v>49</v>
      </c>
      <c r="N64" s="164"/>
      <c r="O64" s="165"/>
      <c r="P64" t="s">
        <v>435</v>
      </c>
    </row>
    <row r="65" spans="1:16" ht="19.5" customHeight="1">
      <c r="A65" s="7">
        <v>2</v>
      </c>
      <c r="B65" s="21">
        <v>23202511452</v>
      </c>
      <c r="C65" s="8" t="s">
        <v>325</v>
      </c>
      <c r="D65" s="9" t="s">
        <v>324</v>
      </c>
      <c r="E65" s="23" t="s">
        <v>254</v>
      </c>
      <c r="F65" s="23" t="s">
        <v>246</v>
      </c>
      <c r="G65" s="10"/>
      <c r="H65" s="10"/>
      <c r="I65" s="11"/>
      <c r="J65" s="11"/>
      <c r="K65" s="11"/>
      <c r="L65" s="11"/>
      <c r="M65" s="154" t="s">
        <v>434</v>
      </c>
      <c r="N65" s="155"/>
      <c r="O65" s="156"/>
      <c r="P65" t="s">
        <v>435</v>
      </c>
    </row>
    <row r="66" spans="1:16" ht="19.5" customHeight="1">
      <c r="A66" s="7">
        <v>3</v>
      </c>
      <c r="B66" s="21">
        <v>2320717195</v>
      </c>
      <c r="C66" s="8" t="s">
        <v>326</v>
      </c>
      <c r="D66" s="9" t="s">
        <v>324</v>
      </c>
      <c r="E66" s="23" t="s">
        <v>254</v>
      </c>
      <c r="F66" s="23" t="s">
        <v>252</v>
      </c>
      <c r="G66" s="10"/>
      <c r="H66" s="10"/>
      <c r="I66" s="11"/>
      <c r="J66" s="11"/>
      <c r="K66" s="11"/>
      <c r="L66" s="11"/>
      <c r="M66" s="154" t="s">
        <v>49</v>
      </c>
      <c r="N66" s="155"/>
      <c r="O66" s="156"/>
      <c r="P66" t="s">
        <v>435</v>
      </c>
    </row>
    <row r="67" spans="1:16" ht="19.5" customHeight="1">
      <c r="A67" s="7">
        <v>4</v>
      </c>
      <c r="B67" s="21">
        <v>2320264356</v>
      </c>
      <c r="C67" s="8" t="s">
        <v>327</v>
      </c>
      <c r="D67" s="9" t="s">
        <v>328</v>
      </c>
      <c r="E67" s="23" t="s">
        <v>254</v>
      </c>
      <c r="F67" s="23" t="s">
        <v>252</v>
      </c>
      <c r="G67" s="10"/>
      <c r="H67" s="10"/>
      <c r="I67" s="11"/>
      <c r="J67" s="11"/>
      <c r="K67" s="11"/>
      <c r="L67" s="11"/>
      <c r="M67" s="154" t="s">
        <v>434</v>
      </c>
      <c r="N67" s="155"/>
      <c r="O67" s="156"/>
      <c r="P67" t="s">
        <v>435</v>
      </c>
    </row>
    <row r="68" spans="1:16" ht="19.5" customHeight="1">
      <c r="A68" s="7">
        <v>5</v>
      </c>
      <c r="B68" s="21">
        <v>2320262629</v>
      </c>
      <c r="C68" s="8" t="s">
        <v>290</v>
      </c>
      <c r="D68" s="9" t="s">
        <v>329</v>
      </c>
      <c r="E68" s="23" t="s">
        <v>254</v>
      </c>
      <c r="F68" s="23" t="s">
        <v>246</v>
      </c>
      <c r="G68" s="10"/>
      <c r="H68" s="10"/>
      <c r="I68" s="11"/>
      <c r="J68" s="11"/>
      <c r="K68" s="11"/>
      <c r="L68" s="11"/>
      <c r="M68" s="154" t="s">
        <v>434</v>
      </c>
      <c r="N68" s="155"/>
      <c r="O68" s="156"/>
      <c r="P68" t="s">
        <v>435</v>
      </c>
    </row>
    <row r="69" spans="1:16" ht="19.5" customHeight="1">
      <c r="A69" s="7">
        <v>6</v>
      </c>
      <c r="B69" s="21">
        <v>23203212162</v>
      </c>
      <c r="C69" s="8" t="s">
        <v>330</v>
      </c>
      <c r="D69" s="9" t="s">
        <v>331</v>
      </c>
      <c r="E69" s="23" t="s">
        <v>254</v>
      </c>
      <c r="F69" s="23" t="s">
        <v>252</v>
      </c>
      <c r="G69" s="10"/>
      <c r="H69" s="10"/>
      <c r="I69" s="11"/>
      <c r="J69" s="11"/>
      <c r="K69" s="11"/>
      <c r="L69" s="11"/>
      <c r="M69" s="154" t="s">
        <v>49</v>
      </c>
      <c r="N69" s="155"/>
      <c r="O69" s="156"/>
      <c r="P69" t="s">
        <v>435</v>
      </c>
    </row>
    <row r="70" spans="1:16" ht="19.5" customHeight="1">
      <c r="A70" s="7">
        <v>7</v>
      </c>
      <c r="B70" s="21">
        <v>2320215999</v>
      </c>
      <c r="C70" s="8" t="s">
        <v>332</v>
      </c>
      <c r="D70" s="9" t="s">
        <v>333</v>
      </c>
      <c r="E70" s="23" t="s">
        <v>254</v>
      </c>
      <c r="F70" s="23" t="s">
        <v>252</v>
      </c>
      <c r="G70" s="10"/>
      <c r="H70" s="10"/>
      <c r="I70" s="11"/>
      <c r="J70" s="11"/>
      <c r="K70" s="11"/>
      <c r="L70" s="11"/>
      <c r="M70" s="154" t="s">
        <v>49</v>
      </c>
      <c r="N70" s="155"/>
      <c r="O70" s="156"/>
      <c r="P70" t="s">
        <v>435</v>
      </c>
    </row>
    <row r="71" spans="1:16" ht="19.5" customHeight="1">
      <c r="A71" s="7">
        <v>8</v>
      </c>
      <c r="B71" s="21">
        <v>23202511671</v>
      </c>
      <c r="C71" s="8" t="s">
        <v>334</v>
      </c>
      <c r="D71" s="9" t="s">
        <v>335</v>
      </c>
      <c r="E71" s="23" t="s">
        <v>254</v>
      </c>
      <c r="F71" s="23" t="s">
        <v>246</v>
      </c>
      <c r="G71" s="10"/>
      <c r="H71" s="10"/>
      <c r="I71" s="11"/>
      <c r="J71" s="11"/>
      <c r="K71" s="11"/>
      <c r="L71" s="11"/>
      <c r="M71" s="154" t="s">
        <v>49</v>
      </c>
      <c r="N71" s="155"/>
      <c r="O71" s="156"/>
      <c r="P71" t="s">
        <v>435</v>
      </c>
    </row>
    <row r="72" spans="1:16" ht="19.5" customHeight="1">
      <c r="A72" s="7">
        <v>9</v>
      </c>
      <c r="B72" s="21">
        <v>2321219772</v>
      </c>
      <c r="C72" s="8" t="s">
        <v>336</v>
      </c>
      <c r="D72" s="9" t="s">
        <v>337</v>
      </c>
      <c r="E72" s="23" t="s">
        <v>254</v>
      </c>
      <c r="F72" s="23" t="s">
        <v>246</v>
      </c>
      <c r="G72" s="10"/>
      <c r="H72" s="10"/>
      <c r="I72" s="11"/>
      <c r="J72" s="11"/>
      <c r="K72" s="11"/>
      <c r="L72" s="11"/>
      <c r="M72" s="154" t="s">
        <v>434</v>
      </c>
      <c r="N72" s="155"/>
      <c r="O72" s="156"/>
      <c r="P72" t="s">
        <v>435</v>
      </c>
    </row>
    <row r="73" spans="1:16" ht="19.5" customHeight="1">
      <c r="A73" s="7">
        <v>10</v>
      </c>
      <c r="B73" s="21">
        <v>2220255267</v>
      </c>
      <c r="C73" s="8" t="s">
        <v>290</v>
      </c>
      <c r="D73" s="9" t="s">
        <v>338</v>
      </c>
      <c r="E73" s="23" t="s">
        <v>254</v>
      </c>
      <c r="F73" s="23" t="s">
        <v>250</v>
      </c>
      <c r="G73" s="10"/>
      <c r="H73" s="10"/>
      <c r="I73" s="11"/>
      <c r="J73" s="11"/>
      <c r="K73" s="11"/>
      <c r="L73" s="11"/>
      <c r="M73" s="154" t="s">
        <v>434</v>
      </c>
      <c r="N73" s="155"/>
      <c r="O73" s="156"/>
      <c r="P73" t="s">
        <v>435</v>
      </c>
    </row>
    <row r="74" spans="1:16" ht="19.5" customHeight="1">
      <c r="A74" s="7">
        <v>11</v>
      </c>
      <c r="B74" s="21">
        <v>2220265404</v>
      </c>
      <c r="C74" s="8" t="s">
        <v>339</v>
      </c>
      <c r="D74" s="9" t="s">
        <v>338</v>
      </c>
      <c r="E74" s="23" t="s">
        <v>254</v>
      </c>
      <c r="F74" s="23" t="s">
        <v>248</v>
      </c>
      <c r="G74" s="10"/>
      <c r="H74" s="10"/>
      <c r="I74" s="11"/>
      <c r="J74" s="11"/>
      <c r="K74" s="11"/>
      <c r="L74" s="11"/>
      <c r="M74" s="154" t="s">
        <v>49</v>
      </c>
      <c r="N74" s="155"/>
      <c r="O74" s="156"/>
      <c r="P74" t="s">
        <v>435</v>
      </c>
    </row>
    <row r="75" spans="1:16" ht="19.5" customHeight="1">
      <c r="A75" s="7">
        <v>12</v>
      </c>
      <c r="B75" s="21">
        <v>2320260529</v>
      </c>
      <c r="C75" s="8" t="s">
        <v>340</v>
      </c>
      <c r="D75" s="9" t="s">
        <v>338</v>
      </c>
      <c r="E75" s="23" t="s">
        <v>254</v>
      </c>
      <c r="F75" s="23" t="s">
        <v>252</v>
      </c>
      <c r="G75" s="10"/>
      <c r="H75" s="10"/>
      <c r="I75" s="11"/>
      <c r="J75" s="11"/>
      <c r="K75" s="11"/>
      <c r="L75" s="11"/>
      <c r="M75" s="154" t="s">
        <v>434</v>
      </c>
      <c r="N75" s="155"/>
      <c r="O75" s="156"/>
      <c r="P75" t="s">
        <v>435</v>
      </c>
    </row>
    <row r="76" spans="1:16" ht="19.5" customHeight="1">
      <c r="A76" s="7">
        <v>13</v>
      </c>
      <c r="B76" s="21">
        <v>2320265396</v>
      </c>
      <c r="C76" s="8" t="s">
        <v>341</v>
      </c>
      <c r="D76" s="9" t="s">
        <v>338</v>
      </c>
      <c r="E76" s="23" t="s">
        <v>254</v>
      </c>
      <c r="F76" s="23" t="s">
        <v>252</v>
      </c>
      <c r="G76" s="10"/>
      <c r="H76" s="10"/>
      <c r="I76" s="11"/>
      <c r="J76" s="11"/>
      <c r="K76" s="11"/>
      <c r="L76" s="11"/>
      <c r="M76" s="154" t="s">
        <v>434</v>
      </c>
      <c r="N76" s="155"/>
      <c r="O76" s="156"/>
      <c r="P76" t="s">
        <v>435</v>
      </c>
    </row>
    <row r="77" spans="1:16" ht="19.5" customHeight="1">
      <c r="A77" s="7">
        <v>14</v>
      </c>
      <c r="B77" s="21">
        <v>23202610680</v>
      </c>
      <c r="C77" s="8" t="s">
        <v>330</v>
      </c>
      <c r="D77" s="9" t="s">
        <v>342</v>
      </c>
      <c r="E77" s="23" t="s">
        <v>254</v>
      </c>
      <c r="F77" s="23" t="s">
        <v>252</v>
      </c>
      <c r="G77" s="10"/>
      <c r="H77" s="10"/>
      <c r="I77" s="11"/>
      <c r="J77" s="11"/>
      <c r="K77" s="11"/>
      <c r="L77" s="11"/>
      <c r="M77" s="154" t="s">
        <v>434</v>
      </c>
      <c r="N77" s="155"/>
      <c r="O77" s="156"/>
      <c r="P77" t="s">
        <v>435</v>
      </c>
    </row>
    <row r="79" spans="2:13" s="1" customFormat="1" ht="14.25" customHeight="1">
      <c r="B79" s="166" t="s">
        <v>7</v>
      </c>
      <c r="C79" s="166"/>
      <c r="D79" s="169" t="s">
        <v>244</v>
      </c>
      <c r="E79" s="169"/>
      <c r="F79" s="169"/>
      <c r="G79" s="169"/>
      <c r="H79" s="169"/>
      <c r="I79" s="169"/>
      <c r="J79" s="169"/>
      <c r="K79" s="169"/>
      <c r="L79" s="169"/>
      <c r="M79" s="132" t="s">
        <v>428</v>
      </c>
    </row>
    <row r="80" spans="2:15" s="1" customFormat="1" ht="15">
      <c r="B80" s="166" t="s">
        <v>8</v>
      </c>
      <c r="C80" s="166"/>
      <c r="D80" s="2" t="s">
        <v>427</v>
      </c>
      <c r="E80" s="166" t="s">
        <v>430</v>
      </c>
      <c r="F80" s="166"/>
      <c r="G80" s="166"/>
      <c r="H80" s="166"/>
      <c r="I80" s="166"/>
      <c r="J80" s="166"/>
      <c r="K80" s="166"/>
      <c r="L80" s="166"/>
      <c r="M80" s="3" t="s">
        <v>9</v>
      </c>
      <c r="N80" s="4" t="s">
        <v>10</v>
      </c>
      <c r="O80" s="4">
        <v>1</v>
      </c>
    </row>
    <row r="81" spans="2:15" s="5" customFormat="1" ht="18.75" customHeight="1">
      <c r="B81" s="6" t="s">
        <v>438</v>
      </c>
      <c r="C81" s="167" t="s">
        <v>432</v>
      </c>
      <c r="D81" s="167"/>
      <c r="E81" s="167"/>
      <c r="F81" s="167"/>
      <c r="G81" s="167"/>
      <c r="H81" s="167"/>
      <c r="I81" s="167"/>
      <c r="J81" s="167"/>
      <c r="K81" s="167"/>
      <c r="L81" s="167"/>
      <c r="M81" s="3"/>
      <c r="N81" s="3"/>
      <c r="O81" s="3"/>
    </row>
    <row r="82" spans="1:15" s="5" customFormat="1" ht="18.75" customHeight="1">
      <c r="A82" s="168" t="s">
        <v>439</v>
      </c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3"/>
      <c r="N82" s="3"/>
      <c r="O82" s="3"/>
    </row>
    <row r="83" ht="9" customHeight="1"/>
    <row r="84" spans="1:15" ht="15" customHeight="1">
      <c r="A84" s="172" t="s">
        <v>0</v>
      </c>
      <c r="B84" s="173" t="s">
        <v>11</v>
      </c>
      <c r="C84" s="174" t="s">
        <v>4</v>
      </c>
      <c r="D84" s="175" t="s">
        <v>5</v>
      </c>
      <c r="E84" s="173" t="s">
        <v>16</v>
      </c>
      <c r="F84" s="173" t="s">
        <v>17</v>
      </c>
      <c r="G84" s="173" t="s">
        <v>239</v>
      </c>
      <c r="H84" s="170" t="s">
        <v>12</v>
      </c>
      <c r="I84" s="160" t="s">
        <v>240</v>
      </c>
      <c r="J84" s="161"/>
      <c r="K84" s="161"/>
      <c r="L84" s="162"/>
      <c r="M84" s="176" t="s">
        <v>13</v>
      </c>
      <c r="N84" s="177"/>
      <c r="O84" s="178"/>
    </row>
    <row r="85" spans="1:15" ht="27" customHeight="1">
      <c r="A85" s="172"/>
      <c r="B85" s="172"/>
      <c r="C85" s="174"/>
      <c r="D85" s="175"/>
      <c r="E85" s="172"/>
      <c r="F85" s="172"/>
      <c r="G85" s="172"/>
      <c r="H85" s="171"/>
      <c r="I85" s="153" t="s">
        <v>241</v>
      </c>
      <c r="J85" s="153" t="s">
        <v>242</v>
      </c>
      <c r="K85" s="153" t="s">
        <v>243</v>
      </c>
      <c r="L85" s="153" t="s">
        <v>15</v>
      </c>
      <c r="M85" s="179"/>
      <c r="N85" s="180"/>
      <c r="O85" s="181"/>
    </row>
    <row r="86" spans="1:16" ht="19.5" customHeight="1">
      <c r="A86" s="7">
        <v>1</v>
      </c>
      <c r="B86" s="21">
        <v>23202610056</v>
      </c>
      <c r="C86" s="8" t="s">
        <v>343</v>
      </c>
      <c r="D86" s="9" t="s">
        <v>344</v>
      </c>
      <c r="E86" s="23" t="s">
        <v>254</v>
      </c>
      <c r="F86" s="23" t="s">
        <v>252</v>
      </c>
      <c r="G86" s="10"/>
      <c r="H86" s="10"/>
      <c r="I86" s="11"/>
      <c r="J86" s="11"/>
      <c r="K86" s="11"/>
      <c r="L86" s="11"/>
      <c r="M86" s="163" t="s">
        <v>434</v>
      </c>
      <c r="N86" s="164"/>
      <c r="O86" s="165"/>
      <c r="P86" t="s">
        <v>440</v>
      </c>
    </row>
    <row r="87" spans="1:16" ht="19.5" customHeight="1">
      <c r="A87" s="7">
        <v>2</v>
      </c>
      <c r="B87" s="21">
        <v>2320265053</v>
      </c>
      <c r="C87" s="8" t="s">
        <v>343</v>
      </c>
      <c r="D87" s="9" t="s">
        <v>344</v>
      </c>
      <c r="E87" s="23" t="s">
        <v>254</v>
      </c>
      <c r="F87" s="23" t="s">
        <v>252</v>
      </c>
      <c r="G87" s="10"/>
      <c r="H87" s="10"/>
      <c r="I87" s="11"/>
      <c r="J87" s="11"/>
      <c r="K87" s="11"/>
      <c r="L87" s="11"/>
      <c r="M87" s="154" t="s">
        <v>49</v>
      </c>
      <c r="N87" s="155"/>
      <c r="O87" s="156"/>
      <c r="P87" t="s">
        <v>440</v>
      </c>
    </row>
    <row r="88" spans="1:16" ht="19.5" customHeight="1">
      <c r="A88" s="7">
        <v>3</v>
      </c>
      <c r="B88" s="21">
        <v>2320219623</v>
      </c>
      <c r="C88" s="8" t="s">
        <v>345</v>
      </c>
      <c r="D88" s="9" t="s">
        <v>346</v>
      </c>
      <c r="E88" s="23" t="s">
        <v>254</v>
      </c>
      <c r="F88" s="23" t="s">
        <v>246</v>
      </c>
      <c r="G88" s="10"/>
      <c r="H88" s="10"/>
      <c r="I88" s="11"/>
      <c r="J88" s="11"/>
      <c r="K88" s="11"/>
      <c r="L88" s="11"/>
      <c r="M88" s="154" t="s">
        <v>434</v>
      </c>
      <c r="N88" s="155"/>
      <c r="O88" s="156"/>
      <c r="P88" t="s">
        <v>440</v>
      </c>
    </row>
    <row r="89" spans="1:16" ht="19.5" customHeight="1">
      <c r="A89" s="7">
        <v>4</v>
      </c>
      <c r="B89" s="21">
        <v>2220258326</v>
      </c>
      <c r="C89" s="8" t="s">
        <v>347</v>
      </c>
      <c r="D89" s="9" t="s">
        <v>348</v>
      </c>
      <c r="E89" s="23" t="s">
        <v>254</v>
      </c>
      <c r="F89" s="23" t="s">
        <v>251</v>
      </c>
      <c r="G89" s="10"/>
      <c r="H89" s="10"/>
      <c r="I89" s="11"/>
      <c r="J89" s="11"/>
      <c r="K89" s="11"/>
      <c r="L89" s="11"/>
      <c r="M89" s="154" t="s">
        <v>49</v>
      </c>
      <c r="N89" s="155"/>
      <c r="O89" s="156"/>
      <c r="P89" t="s">
        <v>440</v>
      </c>
    </row>
    <row r="90" spans="1:16" ht="19.5" customHeight="1">
      <c r="A90" s="7">
        <v>5</v>
      </c>
      <c r="B90" s="21">
        <v>2320210396</v>
      </c>
      <c r="C90" s="8" t="s">
        <v>349</v>
      </c>
      <c r="D90" s="9" t="s">
        <v>348</v>
      </c>
      <c r="E90" s="23" t="s">
        <v>254</v>
      </c>
      <c r="F90" s="23" t="s">
        <v>252</v>
      </c>
      <c r="G90" s="10"/>
      <c r="H90" s="10"/>
      <c r="I90" s="11"/>
      <c r="J90" s="11"/>
      <c r="K90" s="11"/>
      <c r="L90" s="11"/>
      <c r="M90" s="154" t="s">
        <v>49</v>
      </c>
      <c r="N90" s="155"/>
      <c r="O90" s="156"/>
      <c r="P90" t="s">
        <v>440</v>
      </c>
    </row>
    <row r="91" spans="1:16" ht="19.5" customHeight="1">
      <c r="A91" s="7">
        <v>6</v>
      </c>
      <c r="B91" s="21">
        <v>23202510553</v>
      </c>
      <c r="C91" s="8" t="s">
        <v>350</v>
      </c>
      <c r="D91" s="9" t="s">
        <v>348</v>
      </c>
      <c r="E91" s="23" t="s">
        <v>254</v>
      </c>
      <c r="F91" s="23" t="s">
        <v>246</v>
      </c>
      <c r="G91" s="10"/>
      <c r="H91" s="10"/>
      <c r="I91" s="11"/>
      <c r="J91" s="11"/>
      <c r="K91" s="11"/>
      <c r="L91" s="11"/>
      <c r="M91" s="154" t="s">
        <v>49</v>
      </c>
      <c r="N91" s="155"/>
      <c r="O91" s="156"/>
      <c r="P91" t="s">
        <v>440</v>
      </c>
    </row>
    <row r="92" spans="1:16" ht="19.5" customHeight="1">
      <c r="A92" s="7">
        <v>7</v>
      </c>
      <c r="B92" s="21">
        <v>2320253521</v>
      </c>
      <c r="C92" s="8" t="s">
        <v>296</v>
      </c>
      <c r="D92" s="9" t="s">
        <v>348</v>
      </c>
      <c r="E92" s="23" t="s">
        <v>254</v>
      </c>
      <c r="F92" s="23" t="s">
        <v>246</v>
      </c>
      <c r="G92" s="10"/>
      <c r="H92" s="10"/>
      <c r="I92" s="11"/>
      <c r="J92" s="11"/>
      <c r="K92" s="11"/>
      <c r="L92" s="11"/>
      <c r="M92" s="154" t="s">
        <v>434</v>
      </c>
      <c r="N92" s="155"/>
      <c r="O92" s="156"/>
      <c r="P92" t="s">
        <v>440</v>
      </c>
    </row>
    <row r="93" spans="1:16" ht="19.5" customHeight="1">
      <c r="A93" s="7">
        <v>8</v>
      </c>
      <c r="B93" s="21">
        <v>2320269928</v>
      </c>
      <c r="C93" s="8" t="s">
        <v>351</v>
      </c>
      <c r="D93" s="9" t="s">
        <v>348</v>
      </c>
      <c r="E93" s="23" t="s">
        <v>254</v>
      </c>
      <c r="F93" s="23" t="s">
        <v>252</v>
      </c>
      <c r="G93" s="10"/>
      <c r="H93" s="10"/>
      <c r="I93" s="11"/>
      <c r="J93" s="11"/>
      <c r="K93" s="11"/>
      <c r="L93" s="11"/>
      <c r="M93" s="154" t="s">
        <v>49</v>
      </c>
      <c r="N93" s="155"/>
      <c r="O93" s="156"/>
      <c r="P93" t="s">
        <v>440</v>
      </c>
    </row>
    <row r="94" spans="1:16" ht="19.5" customHeight="1">
      <c r="A94" s="7">
        <v>9</v>
      </c>
      <c r="B94" s="21">
        <v>2320257556</v>
      </c>
      <c r="C94" s="8" t="s">
        <v>274</v>
      </c>
      <c r="D94" s="9" t="s">
        <v>352</v>
      </c>
      <c r="E94" s="23" t="s">
        <v>254</v>
      </c>
      <c r="F94" s="23" t="s">
        <v>252</v>
      </c>
      <c r="G94" s="10"/>
      <c r="H94" s="10"/>
      <c r="I94" s="11"/>
      <c r="J94" s="11"/>
      <c r="K94" s="11"/>
      <c r="L94" s="11"/>
      <c r="M94" s="154" t="s">
        <v>49</v>
      </c>
      <c r="N94" s="155"/>
      <c r="O94" s="156"/>
      <c r="P94" t="s">
        <v>440</v>
      </c>
    </row>
    <row r="95" spans="1:16" ht="19.5" customHeight="1">
      <c r="A95" s="7">
        <v>10</v>
      </c>
      <c r="B95" s="21">
        <v>23202610386</v>
      </c>
      <c r="C95" s="8" t="s">
        <v>353</v>
      </c>
      <c r="D95" s="9" t="s">
        <v>354</v>
      </c>
      <c r="E95" s="23" t="s">
        <v>254</v>
      </c>
      <c r="F95" s="23" t="s">
        <v>252</v>
      </c>
      <c r="G95" s="10"/>
      <c r="H95" s="10"/>
      <c r="I95" s="11"/>
      <c r="J95" s="11"/>
      <c r="K95" s="11"/>
      <c r="L95" s="11"/>
      <c r="M95" s="154" t="s">
        <v>434</v>
      </c>
      <c r="N95" s="155"/>
      <c r="O95" s="156"/>
      <c r="P95" t="s">
        <v>440</v>
      </c>
    </row>
    <row r="96" spans="1:16" ht="19.5" customHeight="1">
      <c r="A96" s="7">
        <v>11</v>
      </c>
      <c r="B96" s="21">
        <v>2320254335</v>
      </c>
      <c r="C96" s="8" t="s">
        <v>355</v>
      </c>
      <c r="D96" s="9" t="s">
        <v>356</v>
      </c>
      <c r="E96" s="23" t="s">
        <v>254</v>
      </c>
      <c r="F96" s="23" t="s">
        <v>246</v>
      </c>
      <c r="G96" s="10"/>
      <c r="H96" s="10"/>
      <c r="I96" s="11"/>
      <c r="J96" s="11"/>
      <c r="K96" s="11"/>
      <c r="L96" s="11"/>
      <c r="M96" s="154" t="s">
        <v>49</v>
      </c>
      <c r="N96" s="155"/>
      <c r="O96" s="156"/>
      <c r="P96" t="s">
        <v>440</v>
      </c>
    </row>
    <row r="97" spans="1:16" ht="19.5" customHeight="1">
      <c r="A97" s="7">
        <v>12</v>
      </c>
      <c r="B97" s="21">
        <v>2320263079</v>
      </c>
      <c r="C97" s="8" t="s">
        <v>357</v>
      </c>
      <c r="D97" s="9" t="s">
        <v>356</v>
      </c>
      <c r="E97" s="23" t="s">
        <v>254</v>
      </c>
      <c r="F97" s="23" t="s">
        <v>252</v>
      </c>
      <c r="G97" s="10"/>
      <c r="H97" s="10"/>
      <c r="I97" s="11"/>
      <c r="J97" s="11"/>
      <c r="K97" s="11"/>
      <c r="L97" s="11"/>
      <c r="M97" s="154" t="s">
        <v>49</v>
      </c>
      <c r="N97" s="155"/>
      <c r="O97" s="156"/>
      <c r="P97" t="s">
        <v>440</v>
      </c>
    </row>
    <row r="98" spans="1:16" ht="19.5" customHeight="1">
      <c r="A98" s="7">
        <v>13</v>
      </c>
      <c r="B98" s="21">
        <v>23202511501</v>
      </c>
      <c r="C98" s="8" t="s">
        <v>358</v>
      </c>
      <c r="D98" s="9" t="s">
        <v>359</v>
      </c>
      <c r="E98" s="23" t="s">
        <v>254</v>
      </c>
      <c r="F98" s="23" t="s">
        <v>246</v>
      </c>
      <c r="G98" s="10"/>
      <c r="H98" s="10"/>
      <c r="I98" s="11"/>
      <c r="J98" s="11"/>
      <c r="K98" s="11"/>
      <c r="L98" s="11"/>
      <c r="M98" s="154" t="s">
        <v>49</v>
      </c>
      <c r="N98" s="155"/>
      <c r="O98" s="156"/>
      <c r="P98" t="s">
        <v>440</v>
      </c>
    </row>
    <row r="99" spans="1:16" ht="19.5" customHeight="1">
      <c r="A99" s="7">
        <v>14</v>
      </c>
      <c r="B99" s="21">
        <v>2320257610</v>
      </c>
      <c r="C99" s="8" t="s">
        <v>360</v>
      </c>
      <c r="D99" s="9" t="s">
        <v>359</v>
      </c>
      <c r="E99" s="23" t="s">
        <v>254</v>
      </c>
      <c r="F99" s="23" t="s">
        <v>252</v>
      </c>
      <c r="G99" s="10"/>
      <c r="H99" s="10"/>
      <c r="I99" s="11"/>
      <c r="J99" s="11"/>
      <c r="K99" s="11"/>
      <c r="L99" s="11"/>
      <c r="M99" s="154" t="s">
        <v>49</v>
      </c>
      <c r="N99" s="155"/>
      <c r="O99" s="156"/>
      <c r="P99" t="s">
        <v>440</v>
      </c>
    </row>
    <row r="100" spans="1:16" ht="19.5" customHeight="1">
      <c r="A100" s="7">
        <v>15</v>
      </c>
      <c r="B100" s="21">
        <v>2320263532</v>
      </c>
      <c r="C100" s="8" t="s">
        <v>361</v>
      </c>
      <c r="D100" s="9" t="s">
        <v>359</v>
      </c>
      <c r="E100" s="23" t="s">
        <v>254</v>
      </c>
      <c r="F100" s="23" t="s">
        <v>252</v>
      </c>
      <c r="G100" s="10"/>
      <c r="H100" s="10"/>
      <c r="I100" s="11"/>
      <c r="J100" s="11"/>
      <c r="K100" s="11"/>
      <c r="L100" s="11"/>
      <c r="M100" s="154" t="s">
        <v>434</v>
      </c>
      <c r="N100" s="155"/>
      <c r="O100" s="156"/>
      <c r="P100" t="s">
        <v>440</v>
      </c>
    </row>
    <row r="101" spans="1:16" ht="19.5" customHeight="1">
      <c r="A101" s="7">
        <v>16</v>
      </c>
      <c r="B101" s="21">
        <v>2320257557</v>
      </c>
      <c r="C101" s="8" t="s">
        <v>362</v>
      </c>
      <c r="D101" s="9" t="s">
        <v>363</v>
      </c>
      <c r="E101" s="23" t="s">
        <v>254</v>
      </c>
      <c r="F101" s="23" t="s">
        <v>246</v>
      </c>
      <c r="G101" s="10"/>
      <c r="H101" s="10"/>
      <c r="I101" s="11"/>
      <c r="J101" s="11"/>
      <c r="K101" s="11"/>
      <c r="L101" s="11"/>
      <c r="M101" s="154" t="s">
        <v>49</v>
      </c>
      <c r="N101" s="155"/>
      <c r="O101" s="156"/>
      <c r="P101" t="s">
        <v>440</v>
      </c>
    </row>
    <row r="102" spans="1:16" ht="19.5" customHeight="1">
      <c r="A102" s="7">
        <v>17</v>
      </c>
      <c r="B102" s="21">
        <v>23212611640</v>
      </c>
      <c r="C102" s="8" t="s">
        <v>364</v>
      </c>
      <c r="D102" s="9" t="s">
        <v>365</v>
      </c>
      <c r="E102" s="23" t="s">
        <v>254</v>
      </c>
      <c r="F102" s="23" t="s">
        <v>252</v>
      </c>
      <c r="G102" s="10"/>
      <c r="H102" s="10"/>
      <c r="I102" s="11"/>
      <c r="J102" s="11"/>
      <c r="K102" s="11"/>
      <c r="L102" s="11"/>
      <c r="M102" s="154" t="s">
        <v>434</v>
      </c>
      <c r="N102" s="155"/>
      <c r="O102" s="156"/>
      <c r="P102" t="s">
        <v>440</v>
      </c>
    </row>
    <row r="103" spans="1:16" ht="19.5" customHeight="1">
      <c r="A103" s="7">
        <v>18</v>
      </c>
      <c r="B103" s="21">
        <v>2320257602</v>
      </c>
      <c r="C103" s="8" t="s">
        <v>366</v>
      </c>
      <c r="D103" s="9" t="s">
        <v>367</v>
      </c>
      <c r="E103" s="23" t="s">
        <v>254</v>
      </c>
      <c r="F103" s="23" t="s">
        <v>252</v>
      </c>
      <c r="G103" s="10"/>
      <c r="H103" s="10"/>
      <c r="I103" s="11"/>
      <c r="J103" s="11"/>
      <c r="K103" s="11"/>
      <c r="L103" s="11"/>
      <c r="M103" s="154" t="s">
        <v>49</v>
      </c>
      <c r="N103" s="155"/>
      <c r="O103" s="156"/>
      <c r="P103" t="s">
        <v>440</v>
      </c>
    </row>
    <row r="104" spans="1:16" ht="19.5" customHeight="1">
      <c r="A104" s="7">
        <v>19</v>
      </c>
      <c r="B104" s="21">
        <v>2320713110</v>
      </c>
      <c r="C104" s="8" t="s">
        <v>267</v>
      </c>
      <c r="D104" s="9" t="s">
        <v>367</v>
      </c>
      <c r="E104" s="23" t="s">
        <v>254</v>
      </c>
      <c r="F104" s="23" t="s">
        <v>252</v>
      </c>
      <c r="G104" s="10"/>
      <c r="H104" s="10"/>
      <c r="I104" s="11"/>
      <c r="J104" s="11"/>
      <c r="K104" s="11"/>
      <c r="L104" s="11"/>
      <c r="M104" s="154" t="s">
        <v>49</v>
      </c>
      <c r="N104" s="155"/>
      <c r="O104" s="156"/>
      <c r="P104" t="s">
        <v>440</v>
      </c>
    </row>
    <row r="105" spans="1:16" ht="19.5" customHeight="1">
      <c r="A105" s="7">
        <v>20</v>
      </c>
      <c r="B105" s="21">
        <v>23202510318</v>
      </c>
      <c r="C105" s="8" t="s">
        <v>368</v>
      </c>
      <c r="D105" s="9" t="s">
        <v>369</v>
      </c>
      <c r="E105" s="23" t="s">
        <v>254</v>
      </c>
      <c r="F105" s="23" t="s">
        <v>246</v>
      </c>
      <c r="G105" s="10"/>
      <c r="H105" s="10"/>
      <c r="I105" s="11"/>
      <c r="J105" s="11"/>
      <c r="K105" s="11"/>
      <c r="L105" s="11"/>
      <c r="M105" s="154" t="s">
        <v>434</v>
      </c>
      <c r="N105" s="155"/>
      <c r="O105" s="156"/>
      <c r="P105" t="s">
        <v>440</v>
      </c>
    </row>
    <row r="106" spans="1:16" ht="19.5" customHeight="1">
      <c r="A106" s="7">
        <v>21</v>
      </c>
      <c r="B106" s="21">
        <v>2320257480</v>
      </c>
      <c r="C106" s="8" t="s">
        <v>370</v>
      </c>
      <c r="D106" s="9" t="s">
        <v>369</v>
      </c>
      <c r="E106" s="23" t="s">
        <v>254</v>
      </c>
      <c r="F106" s="23" t="s">
        <v>246</v>
      </c>
      <c r="G106" s="10"/>
      <c r="H106" s="10"/>
      <c r="I106" s="11"/>
      <c r="J106" s="11"/>
      <c r="K106" s="11"/>
      <c r="L106" s="11"/>
      <c r="M106" s="154" t="s">
        <v>49</v>
      </c>
      <c r="N106" s="155"/>
      <c r="O106" s="156"/>
      <c r="P106" t="s">
        <v>440</v>
      </c>
    </row>
    <row r="107" spans="1:16" ht="19.5" customHeight="1">
      <c r="A107" s="7">
        <v>22</v>
      </c>
      <c r="B107" s="21">
        <v>2320257526</v>
      </c>
      <c r="C107" s="8" t="s">
        <v>371</v>
      </c>
      <c r="D107" s="9" t="s">
        <v>369</v>
      </c>
      <c r="E107" s="23" t="s">
        <v>254</v>
      </c>
      <c r="F107" s="23" t="s">
        <v>246</v>
      </c>
      <c r="G107" s="10"/>
      <c r="H107" s="10"/>
      <c r="I107" s="11"/>
      <c r="J107" s="11"/>
      <c r="K107" s="11"/>
      <c r="L107" s="11"/>
      <c r="M107" s="154" t="s">
        <v>49</v>
      </c>
      <c r="N107" s="155"/>
      <c r="O107" s="156"/>
      <c r="P107" t="s">
        <v>440</v>
      </c>
    </row>
    <row r="108" spans="1:16" ht="19.5" customHeight="1">
      <c r="A108" s="7">
        <v>23</v>
      </c>
      <c r="B108" s="21">
        <v>2320262231</v>
      </c>
      <c r="C108" s="8" t="s">
        <v>372</v>
      </c>
      <c r="D108" s="9" t="s">
        <v>369</v>
      </c>
      <c r="E108" s="23" t="s">
        <v>254</v>
      </c>
      <c r="F108" s="23" t="s">
        <v>252</v>
      </c>
      <c r="G108" s="10"/>
      <c r="H108" s="10"/>
      <c r="I108" s="11"/>
      <c r="J108" s="11"/>
      <c r="K108" s="11"/>
      <c r="L108" s="11"/>
      <c r="M108" s="154" t="s">
        <v>49</v>
      </c>
      <c r="N108" s="155"/>
      <c r="O108" s="156"/>
      <c r="P108" t="s">
        <v>440</v>
      </c>
    </row>
    <row r="109" spans="1:16" ht="19.5" customHeight="1">
      <c r="A109" s="7">
        <v>24</v>
      </c>
      <c r="B109" s="21">
        <v>2320262232</v>
      </c>
      <c r="C109" s="8" t="s">
        <v>373</v>
      </c>
      <c r="D109" s="9" t="s">
        <v>369</v>
      </c>
      <c r="E109" s="23" t="s">
        <v>254</v>
      </c>
      <c r="F109" s="23" t="s">
        <v>252</v>
      </c>
      <c r="G109" s="10"/>
      <c r="H109" s="10"/>
      <c r="I109" s="11"/>
      <c r="J109" s="11"/>
      <c r="K109" s="11"/>
      <c r="L109" s="11"/>
      <c r="M109" s="154" t="s">
        <v>434</v>
      </c>
      <c r="N109" s="155"/>
      <c r="O109" s="156"/>
      <c r="P109" t="s">
        <v>440</v>
      </c>
    </row>
    <row r="110" spans="1:16" ht="19.5" customHeight="1">
      <c r="A110" s="7">
        <v>25</v>
      </c>
      <c r="B110" s="21">
        <v>2320263533</v>
      </c>
      <c r="C110" s="8" t="s">
        <v>267</v>
      </c>
      <c r="D110" s="9" t="s">
        <v>369</v>
      </c>
      <c r="E110" s="23" t="s">
        <v>254</v>
      </c>
      <c r="F110" s="23" t="s">
        <v>252</v>
      </c>
      <c r="G110" s="10"/>
      <c r="H110" s="10"/>
      <c r="I110" s="11"/>
      <c r="J110" s="11"/>
      <c r="K110" s="11"/>
      <c r="L110" s="11"/>
      <c r="M110" s="154" t="s">
        <v>434</v>
      </c>
      <c r="N110" s="155"/>
      <c r="O110" s="156"/>
      <c r="P110" t="s">
        <v>440</v>
      </c>
    </row>
    <row r="111" spans="1:16" ht="19.5" customHeight="1">
      <c r="A111" s="7">
        <v>26</v>
      </c>
      <c r="B111" s="21">
        <v>2320263534</v>
      </c>
      <c r="C111" s="8" t="s">
        <v>374</v>
      </c>
      <c r="D111" s="9" t="s">
        <v>369</v>
      </c>
      <c r="E111" s="23" t="s">
        <v>254</v>
      </c>
      <c r="F111" s="23" t="s">
        <v>252</v>
      </c>
      <c r="G111" s="10"/>
      <c r="H111" s="10"/>
      <c r="I111" s="11"/>
      <c r="J111" s="11"/>
      <c r="K111" s="11"/>
      <c r="L111" s="11"/>
      <c r="M111" s="154" t="s">
        <v>434</v>
      </c>
      <c r="N111" s="155"/>
      <c r="O111" s="156"/>
      <c r="P111" t="s">
        <v>440</v>
      </c>
    </row>
    <row r="112" spans="1:16" ht="19.5" customHeight="1">
      <c r="A112" s="7">
        <v>27</v>
      </c>
      <c r="B112" s="21">
        <v>2320263954</v>
      </c>
      <c r="C112" s="8" t="s">
        <v>368</v>
      </c>
      <c r="D112" s="9" t="s">
        <v>369</v>
      </c>
      <c r="E112" s="23" t="s">
        <v>254</v>
      </c>
      <c r="F112" s="23" t="s">
        <v>252</v>
      </c>
      <c r="G112" s="10"/>
      <c r="H112" s="10"/>
      <c r="I112" s="11"/>
      <c r="J112" s="11"/>
      <c r="K112" s="11"/>
      <c r="L112" s="11"/>
      <c r="M112" s="154" t="s">
        <v>49</v>
      </c>
      <c r="N112" s="155"/>
      <c r="O112" s="156"/>
      <c r="P112" t="s">
        <v>440</v>
      </c>
    </row>
    <row r="113" spans="1:16" ht="19.5" customHeight="1">
      <c r="A113" s="7">
        <v>28</v>
      </c>
      <c r="B113" s="21">
        <v>2320264359</v>
      </c>
      <c r="C113" s="8" t="s">
        <v>375</v>
      </c>
      <c r="D113" s="9" t="s">
        <v>369</v>
      </c>
      <c r="E113" s="23" t="s">
        <v>254</v>
      </c>
      <c r="F113" s="23" t="s">
        <v>252</v>
      </c>
      <c r="G113" s="10"/>
      <c r="H113" s="10"/>
      <c r="I113" s="11"/>
      <c r="J113" s="11"/>
      <c r="K113" s="11"/>
      <c r="L113" s="11"/>
      <c r="M113" s="154" t="s">
        <v>434</v>
      </c>
      <c r="N113" s="155"/>
      <c r="O113" s="156"/>
      <c r="P113" t="s">
        <v>440</v>
      </c>
    </row>
    <row r="114" spans="1:16" ht="19.5" customHeight="1">
      <c r="A114" s="7">
        <v>29</v>
      </c>
      <c r="B114" s="21">
        <v>2320264361</v>
      </c>
      <c r="C114" s="8" t="s">
        <v>376</v>
      </c>
      <c r="D114" s="9" t="s">
        <v>377</v>
      </c>
      <c r="E114" s="23" t="s">
        <v>254</v>
      </c>
      <c r="F114" s="23" t="s">
        <v>252</v>
      </c>
      <c r="G114" s="10"/>
      <c r="H114" s="10"/>
      <c r="I114" s="11"/>
      <c r="J114" s="11"/>
      <c r="K114" s="11"/>
      <c r="L114" s="11"/>
      <c r="M114" s="154" t="s">
        <v>49</v>
      </c>
      <c r="N114" s="155"/>
      <c r="O114" s="156"/>
      <c r="P114" t="s">
        <v>440</v>
      </c>
    </row>
    <row r="115" spans="1:16" ht="19.5" customHeight="1">
      <c r="A115" s="12">
        <v>30</v>
      </c>
      <c r="B115" s="21">
        <v>2320211753</v>
      </c>
      <c r="C115" s="8" t="s">
        <v>378</v>
      </c>
      <c r="D115" s="9" t="s">
        <v>379</v>
      </c>
      <c r="E115" s="23" t="s">
        <v>254</v>
      </c>
      <c r="F115" s="23" t="s">
        <v>252</v>
      </c>
      <c r="G115" s="13"/>
      <c r="H115" s="13"/>
      <c r="I115" s="14"/>
      <c r="J115" s="14"/>
      <c r="K115" s="14"/>
      <c r="L115" s="14"/>
      <c r="M115" s="157" t="s">
        <v>49</v>
      </c>
      <c r="N115" s="158"/>
      <c r="O115" s="159"/>
      <c r="P115" t="s">
        <v>440</v>
      </c>
    </row>
    <row r="116" spans="1:16" ht="19.5" customHeight="1">
      <c r="A116" s="15">
        <v>31</v>
      </c>
      <c r="B116" s="22">
        <v>23202510507</v>
      </c>
      <c r="C116" s="16" t="s">
        <v>380</v>
      </c>
      <c r="D116" s="17" t="s">
        <v>381</v>
      </c>
      <c r="E116" s="24" t="s">
        <v>254</v>
      </c>
      <c r="F116" s="24" t="s">
        <v>246</v>
      </c>
      <c r="G116" s="18"/>
      <c r="H116" s="18"/>
      <c r="I116" s="19"/>
      <c r="J116" s="19"/>
      <c r="K116" s="19"/>
      <c r="L116" s="19"/>
      <c r="M116" s="163" t="s">
        <v>49</v>
      </c>
      <c r="N116" s="164"/>
      <c r="O116" s="165"/>
      <c r="P116" t="s">
        <v>440</v>
      </c>
    </row>
    <row r="117" spans="1:16" ht="19.5" customHeight="1">
      <c r="A117" s="7">
        <v>32</v>
      </c>
      <c r="B117" s="21">
        <v>23202611274</v>
      </c>
      <c r="C117" s="8" t="s">
        <v>382</v>
      </c>
      <c r="D117" s="9" t="s">
        <v>381</v>
      </c>
      <c r="E117" s="23" t="s">
        <v>254</v>
      </c>
      <c r="F117" s="23" t="s">
        <v>252</v>
      </c>
      <c r="G117" s="10"/>
      <c r="H117" s="10"/>
      <c r="I117" s="11"/>
      <c r="J117" s="11"/>
      <c r="K117" s="11"/>
      <c r="L117" s="11"/>
      <c r="M117" s="154" t="s">
        <v>434</v>
      </c>
      <c r="N117" s="155"/>
      <c r="O117" s="156"/>
      <c r="P117" t="s">
        <v>440</v>
      </c>
    </row>
    <row r="118" spans="1:16" ht="19.5" customHeight="1">
      <c r="A118" s="7">
        <v>33</v>
      </c>
      <c r="B118" s="21">
        <v>2220255308</v>
      </c>
      <c r="C118" s="8" t="s">
        <v>383</v>
      </c>
      <c r="D118" s="9" t="s">
        <v>384</v>
      </c>
      <c r="E118" s="23" t="s">
        <v>254</v>
      </c>
      <c r="F118" s="23" t="s">
        <v>251</v>
      </c>
      <c r="G118" s="10"/>
      <c r="H118" s="10"/>
      <c r="I118" s="11"/>
      <c r="J118" s="11"/>
      <c r="K118" s="11"/>
      <c r="L118" s="11"/>
      <c r="M118" s="154" t="s">
        <v>49</v>
      </c>
      <c r="N118" s="155"/>
      <c r="O118" s="156"/>
      <c r="P118" t="s">
        <v>440</v>
      </c>
    </row>
    <row r="119" spans="1:16" ht="19.5" customHeight="1">
      <c r="A119" s="7">
        <v>34</v>
      </c>
      <c r="B119" s="21">
        <v>23202510600</v>
      </c>
      <c r="C119" s="8" t="s">
        <v>290</v>
      </c>
      <c r="D119" s="9" t="s">
        <v>385</v>
      </c>
      <c r="E119" s="23" t="s">
        <v>254</v>
      </c>
      <c r="F119" s="23" t="s">
        <v>246</v>
      </c>
      <c r="G119" s="10"/>
      <c r="H119" s="10"/>
      <c r="I119" s="11"/>
      <c r="J119" s="11"/>
      <c r="K119" s="11"/>
      <c r="L119" s="11"/>
      <c r="M119" s="154" t="s">
        <v>434</v>
      </c>
      <c r="N119" s="155"/>
      <c r="O119" s="156"/>
      <c r="P119" t="s">
        <v>440</v>
      </c>
    </row>
    <row r="120" spans="1:16" ht="19.5" customHeight="1">
      <c r="A120" s="7">
        <v>35</v>
      </c>
      <c r="B120" s="21">
        <v>23202610364</v>
      </c>
      <c r="C120" s="8" t="s">
        <v>353</v>
      </c>
      <c r="D120" s="9" t="s">
        <v>386</v>
      </c>
      <c r="E120" s="23" t="s">
        <v>254</v>
      </c>
      <c r="F120" s="23" t="s">
        <v>252</v>
      </c>
      <c r="G120" s="10"/>
      <c r="H120" s="10"/>
      <c r="I120" s="11"/>
      <c r="J120" s="11"/>
      <c r="K120" s="11"/>
      <c r="L120" s="11"/>
      <c r="M120" s="154" t="s">
        <v>434</v>
      </c>
      <c r="N120" s="155"/>
      <c r="O120" s="156"/>
      <c r="P120" t="s">
        <v>440</v>
      </c>
    </row>
    <row r="121" spans="1:16" ht="19.5" customHeight="1">
      <c r="A121" s="7">
        <v>36</v>
      </c>
      <c r="B121" s="21">
        <v>2320716580</v>
      </c>
      <c r="C121" s="8" t="s">
        <v>387</v>
      </c>
      <c r="D121" s="9" t="s">
        <v>388</v>
      </c>
      <c r="E121" s="23" t="s">
        <v>254</v>
      </c>
      <c r="F121" s="23" t="s">
        <v>246</v>
      </c>
      <c r="G121" s="10"/>
      <c r="H121" s="10"/>
      <c r="I121" s="11"/>
      <c r="J121" s="11"/>
      <c r="K121" s="11"/>
      <c r="L121" s="11"/>
      <c r="M121" s="154" t="s">
        <v>49</v>
      </c>
      <c r="N121" s="155"/>
      <c r="O121" s="156"/>
      <c r="P121" t="s">
        <v>440</v>
      </c>
    </row>
    <row r="122" spans="1:16" ht="19.5" customHeight="1">
      <c r="A122" s="7">
        <v>37</v>
      </c>
      <c r="B122" s="21">
        <v>2220263383</v>
      </c>
      <c r="C122" s="8" t="s">
        <v>389</v>
      </c>
      <c r="D122" s="9" t="s">
        <v>390</v>
      </c>
      <c r="E122" s="23" t="s">
        <v>254</v>
      </c>
      <c r="F122" s="23" t="s">
        <v>247</v>
      </c>
      <c r="G122" s="10"/>
      <c r="H122" s="10"/>
      <c r="I122" s="11"/>
      <c r="J122" s="11"/>
      <c r="K122" s="11"/>
      <c r="L122" s="11"/>
      <c r="M122" s="154" t="s">
        <v>49</v>
      </c>
      <c r="N122" s="155"/>
      <c r="O122" s="156"/>
      <c r="P122" t="s">
        <v>440</v>
      </c>
    </row>
    <row r="123" spans="1:16" ht="19.5" customHeight="1">
      <c r="A123" s="7">
        <v>38</v>
      </c>
      <c r="B123" s="21">
        <v>2320212803</v>
      </c>
      <c r="C123" s="8" t="s">
        <v>391</v>
      </c>
      <c r="D123" s="9" t="s">
        <v>390</v>
      </c>
      <c r="E123" s="23" t="s">
        <v>254</v>
      </c>
      <c r="F123" s="23" t="s">
        <v>246</v>
      </c>
      <c r="G123" s="10"/>
      <c r="H123" s="10"/>
      <c r="I123" s="11"/>
      <c r="J123" s="11"/>
      <c r="K123" s="11"/>
      <c r="L123" s="11"/>
      <c r="M123" s="154" t="s">
        <v>434</v>
      </c>
      <c r="N123" s="155"/>
      <c r="O123" s="156"/>
      <c r="P123" t="s">
        <v>440</v>
      </c>
    </row>
    <row r="124" spans="1:16" ht="19.5" customHeight="1">
      <c r="A124" s="7">
        <v>39</v>
      </c>
      <c r="B124" s="21">
        <v>2320315836</v>
      </c>
      <c r="C124" s="8" t="s">
        <v>392</v>
      </c>
      <c r="D124" s="9" t="s">
        <v>390</v>
      </c>
      <c r="E124" s="23" t="s">
        <v>254</v>
      </c>
      <c r="F124" s="23" t="s">
        <v>252</v>
      </c>
      <c r="G124" s="10"/>
      <c r="H124" s="10"/>
      <c r="I124" s="11"/>
      <c r="J124" s="11"/>
      <c r="K124" s="11"/>
      <c r="L124" s="11"/>
      <c r="M124" s="154" t="s">
        <v>434</v>
      </c>
      <c r="N124" s="155"/>
      <c r="O124" s="156"/>
      <c r="P124" t="s">
        <v>440</v>
      </c>
    </row>
    <row r="125" spans="1:16" ht="19.5" customHeight="1">
      <c r="A125" s="7">
        <v>40</v>
      </c>
      <c r="B125" s="21">
        <v>2220255315</v>
      </c>
      <c r="C125" s="8" t="s">
        <v>393</v>
      </c>
      <c r="D125" s="9" t="s">
        <v>394</v>
      </c>
      <c r="E125" s="23" t="s">
        <v>254</v>
      </c>
      <c r="F125" s="23" t="s">
        <v>251</v>
      </c>
      <c r="G125" s="10"/>
      <c r="H125" s="10"/>
      <c r="I125" s="11"/>
      <c r="J125" s="11"/>
      <c r="K125" s="11"/>
      <c r="L125" s="11"/>
      <c r="M125" s="154" t="s">
        <v>49</v>
      </c>
      <c r="N125" s="155"/>
      <c r="O125" s="156"/>
      <c r="P125" t="s">
        <v>440</v>
      </c>
    </row>
    <row r="126" spans="1:16" ht="19.5" customHeight="1">
      <c r="A126" s="7">
        <v>41</v>
      </c>
      <c r="B126" s="21">
        <v>2220727411</v>
      </c>
      <c r="C126" s="8" t="s">
        <v>395</v>
      </c>
      <c r="D126" s="9" t="s">
        <v>394</v>
      </c>
      <c r="E126" s="23" t="s">
        <v>254</v>
      </c>
      <c r="F126" s="23" t="s">
        <v>251</v>
      </c>
      <c r="G126" s="10"/>
      <c r="H126" s="10"/>
      <c r="I126" s="11"/>
      <c r="J126" s="11"/>
      <c r="K126" s="11"/>
      <c r="L126" s="11"/>
      <c r="M126" s="154" t="s">
        <v>49</v>
      </c>
      <c r="N126" s="155"/>
      <c r="O126" s="156"/>
      <c r="P126" t="s">
        <v>440</v>
      </c>
    </row>
    <row r="127" spans="1:16" ht="19.5" customHeight="1">
      <c r="A127" s="7">
        <v>42</v>
      </c>
      <c r="B127" s="21">
        <v>2320257538</v>
      </c>
      <c r="C127" s="8" t="s">
        <v>396</v>
      </c>
      <c r="D127" s="9" t="s">
        <v>394</v>
      </c>
      <c r="E127" s="23" t="s">
        <v>254</v>
      </c>
      <c r="F127" s="23" t="s">
        <v>252</v>
      </c>
      <c r="G127" s="10"/>
      <c r="H127" s="10"/>
      <c r="I127" s="11"/>
      <c r="J127" s="11"/>
      <c r="K127" s="11"/>
      <c r="L127" s="11"/>
      <c r="M127" s="154" t="s">
        <v>49</v>
      </c>
      <c r="N127" s="155"/>
      <c r="O127" s="156"/>
      <c r="P127" t="s">
        <v>440</v>
      </c>
    </row>
    <row r="128" spans="1:16" ht="19.5" customHeight="1">
      <c r="A128" s="7">
        <v>43</v>
      </c>
      <c r="B128" s="21">
        <v>2320252831</v>
      </c>
      <c r="C128" s="8" t="s">
        <v>397</v>
      </c>
      <c r="D128" s="9" t="s">
        <v>398</v>
      </c>
      <c r="E128" s="23" t="s">
        <v>254</v>
      </c>
      <c r="F128" s="23" t="s">
        <v>246</v>
      </c>
      <c r="G128" s="10"/>
      <c r="H128" s="10"/>
      <c r="I128" s="11"/>
      <c r="J128" s="11"/>
      <c r="K128" s="11"/>
      <c r="L128" s="11"/>
      <c r="M128" s="154" t="s">
        <v>49</v>
      </c>
      <c r="N128" s="155"/>
      <c r="O128" s="156"/>
      <c r="P128" t="s">
        <v>440</v>
      </c>
    </row>
    <row r="129" spans="1:16" ht="19.5" customHeight="1">
      <c r="A129" s="7">
        <v>44</v>
      </c>
      <c r="B129" s="21">
        <v>2320257574</v>
      </c>
      <c r="C129" s="8" t="s">
        <v>399</v>
      </c>
      <c r="D129" s="9" t="s">
        <v>398</v>
      </c>
      <c r="E129" s="23" t="s">
        <v>254</v>
      </c>
      <c r="F129" s="23" t="s">
        <v>252</v>
      </c>
      <c r="G129" s="10"/>
      <c r="H129" s="10"/>
      <c r="I129" s="11"/>
      <c r="J129" s="11"/>
      <c r="K129" s="11"/>
      <c r="L129" s="11"/>
      <c r="M129" s="154" t="s">
        <v>49</v>
      </c>
      <c r="N129" s="155"/>
      <c r="O129" s="156"/>
      <c r="P129" t="s">
        <v>440</v>
      </c>
    </row>
    <row r="130" spans="1:16" ht="19.5" customHeight="1">
      <c r="A130" s="7">
        <v>45</v>
      </c>
      <c r="B130" s="21">
        <v>2320324659</v>
      </c>
      <c r="C130" s="8" t="s">
        <v>400</v>
      </c>
      <c r="D130" s="9" t="s">
        <v>398</v>
      </c>
      <c r="E130" s="23" t="s">
        <v>254</v>
      </c>
      <c r="F130" s="23" t="s">
        <v>252</v>
      </c>
      <c r="G130" s="10"/>
      <c r="H130" s="10"/>
      <c r="I130" s="11"/>
      <c r="J130" s="11"/>
      <c r="K130" s="11"/>
      <c r="L130" s="11"/>
      <c r="M130" s="154" t="s">
        <v>49</v>
      </c>
      <c r="N130" s="155"/>
      <c r="O130" s="156"/>
      <c r="P130" t="s">
        <v>440</v>
      </c>
    </row>
    <row r="131" spans="1:16" ht="19.5" customHeight="1">
      <c r="A131" s="7">
        <v>46</v>
      </c>
      <c r="B131" s="21">
        <v>2321719934</v>
      </c>
      <c r="C131" s="8" t="s">
        <v>401</v>
      </c>
      <c r="D131" s="9" t="s">
        <v>402</v>
      </c>
      <c r="E131" s="23" t="s">
        <v>254</v>
      </c>
      <c r="F131" s="23" t="s">
        <v>252</v>
      </c>
      <c r="G131" s="10"/>
      <c r="H131" s="10"/>
      <c r="I131" s="11"/>
      <c r="J131" s="11"/>
      <c r="K131" s="11"/>
      <c r="L131" s="11"/>
      <c r="M131" s="154" t="s">
        <v>49</v>
      </c>
      <c r="N131" s="155"/>
      <c r="O131" s="156"/>
      <c r="P131" t="s">
        <v>440</v>
      </c>
    </row>
    <row r="132" spans="1:16" ht="19.5" customHeight="1">
      <c r="A132" s="7">
        <v>47</v>
      </c>
      <c r="B132" s="21">
        <v>2320251399</v>
      </c>
      <c r="C132" s="8" t="s">
        <v>403</v>
      </c>
      <c r="D132" s="9" t="s">
        <v>404</v>
      </c>
      <c r="E132" s="23" t="s">
        <v>254</v>
      </c>
      <c r="F132" s="23" t="s">
        <v>246</v>
      </c>
      <c r="G132" s="10"/>
      <c r="H132" s="10"/>
      <c r="I132" s="11"/>
      <c r="J132" s="11"/>
      <c r="K132" s="11"/>
      <c r="L132" s="11"/>
      <c r="M132" s="154" t="s">
        <v>434</v>
      </c>
      <c r="N132" s="155"/>
      <c r="O132" s="156"/>
      <c r="P132" t="s">
        <v>440</v>
      </c>
    </row>
    <row r="133" spans="1:16" ht="19.5" customHeight="1">
      <c r="A133" s="7">
        <v>48</v>
      </c>
      <c r="B133" s="21">
        <v>2321121350</v>
      </c>
      <c r="C133" s="8" t="s">
        <v>405</v>
      </c>
      <c r="D133" s="9" t="s">
        <v>406</v>
      </c>
      <c r="E133" s="23" t="s">
        <v>254</v>
      </c>
      <c r="F133" s="23" t="s">
        <v>246</v>
      </c>
      <c r="G133" s="10"/>
      <c r="H133" s="10"/>
      <c r="I133" s="11"/>
      <c r="J133" s="11"/>
      <c r="K133" s="11"/>
      <c r="L133" s="11"/>
      <c r="M133" s="154" t="s">
        <v>49</v>
      </c>
      <c r="N133" s="155"/>
      <c r="O133" s="156"/>
      <c r="P133" t="s">
        <v>440</v>
      </c>
    </row>
    <row r="134" spans="1:16" ht="19.5" customHeight="1">
      <c r="A134" s="7">
        <v>49</v>
      </c>
      <c r="B134" s="21">
        <v>23212612176</v>
      </c>
      <c r="C134" s="8" t="s">
        <v>407</v>
      </c>
      <c r="D134" s="9" t="s">
        <v>406</v>
      </c>
      <c r="E134" s="23" t="s">
        <v>254</v>
      </c>
      <c r="F134" s="23" t="s">
        <v>252</v>
      </c>
      <c r="G134" s="10"/>
      <c r="H134" s="10"/>
      <c r="I134" s="11"/>
      <c r="J134" s="11"/>
      <c r="K134" s="11"/>
      <c r="L134" s="11"/>
      <c r="M134" s="154" t="s">
        <v>49</v>
      </c>
      <c r="N134" s="155"/>
      <c r="O134" s="156"/>
      <c r="P134" t="s">
        <v>440</v>
      </c>
    </row>
    <row r="135" spans="1:16" ht="19.5" customHeight="1">
      <c r="A135" s="7">
        <v>50</v>
      </c>
      <c r="B135" s="21">
        <v>2320261726</v>
      </c>
      <c r="C135" s="8" t="s">
        <v>408</v>
      </c>
      <c r="D135" s="9" t="s">
        <v>409</v>
      </c>
      <c r="E135" s="23" t="s">
        <v>254</v>
      </c>
      <c r="F135" s="23" t="s">
        <v>252</v>
      </c>
      <c r="G135" s="10"/>
      <c r="H135" s="10"/>
      <c r="I135" s="11"/>
      <c r="J135" s="11"/>
      <c r="K135" s="11"/>
      <c r="L135" s="11"/>
      <c r="M135" s="154" t="s">
        <v>49</v>
      </c>
      <c r="N135" s="155"/>
      <c r="O135" s="156"/>
      <c r="P135" t="s">
        <v>440</v>
      </c>
    </row>
    <row r="136" spans="1:16" ht="19.5" customHeight="1">
      <c r="A136" s="7">
        <v>51</v>
      </c>
      <c r="B136" s="21">
        <v>2220258834</v>
      </c>
      <c r="C136" s="8" t="s">
        <v>410</v>
      </c>
      <c r="D136" s="9" t="s">
        <v>411</v>
      </c>
      <c r="E136" s="23" t="s">
        <v>254</v>
      </c>
      <c r="F136" s="23" t="s">
        <v>246</v>
      </c>
      <c r="G136" s="10"/>
      <c r="H136" s="10"/>
      <c r="I136" s="11"/>
      <c r="J136" s="11"/>
      <c r="K136" s="11"/>
      <c r="L136" s="11"/>
      <c r="M136" s="154" t="s">
        <v>49</v>
      </c>
      <c r="N136" s="155"/>
      <c r="O136" s="156"/>
      <c r="P136" t="s">
        <v>440</v>
      </c>
    </row>
    <row r="137" spans="1:16" ht="19.5" customHeight="1">
      <c r="A137" s="7">
        <v>52</v>
      </c>
      <c r="B137" s="21">
        <v>2220265457</v>
      </c>
      <c r="C137" s="8" t="s">
        <v>412</v>
      </c>
      <c r="D137" s="9" t="s">
        <v>411</v>
      </c>
      <c r="E137" s="23" t="s">
        <v>254</v>
      </c>
      <c r="F137" s="23" t="s">
        <v>251</v>
      </c>
      <c r="G137" s="10"/>
      <c r="H137" s="10"/>
      <c r="I137" s="11"/>
      <c r="J137" s="11"/>
      <c r="K137" s="11"/>
      <c r="L137" s="11"/>
      <c r="M137" s="154" t="s">
        <v>49</v>
      </c>
      <c r="N137" s="155"/>
      <c r="O137" s="156"/>
      <c r="P137" t="s">
        <v>440</v>
      </c>
    </row>
    <row r="138" spans="1:16" ht="19.5" customHeight="1">
      <c r="A138" s="7">
        <v>53</v>
      </c>
      <c r="B138" s="21">
        <v>2320233060</v>
      </c>
      <c r="C138" s="8" t="s">
        <v>413</v>
      </c>
      <c r="D138" s="9" t="s">
        <v>411</v>
      </c>
      <c r="E138" s="23" t="s">
        <v>254</v>
      </c>
      <c r="F138" s="23" t="s">
        <v>246</v>
      </c>
      <c r="G138" s="10"/>
      <c r="H138" s="10"/>
      <c r="I138" s="11"/>
      <c r="J138" s="11"/>
      <c r="K138" s="11"/>
      <c r="L138" s="11"/>
      <c r="M138" s="154" t="s">
        <v>434</v>
      </c>
      <c r="N138" s="155"/>
      <c r="O138" s="156"/>
      <c r="P138" t="s">
        <v>440</v>
      </c>
    </row>
    <row r="139" spans="1:16" ht="19.5" customHeight="1">
      <c r="A139" s="7">
        <v>54</v>
      </c>
      <c r="B139" s="21">
        <v>2320255005</v>
      </c>
      <c r="C139" s="8" t="s">
        <v>414</v>
      </c>
      <c r="D139" s="9" t="s">
        <v>415</v>
      </c>
      <c r="E139" s="23" t="s">
        <v>254</v>
      </c>
      <c r="F139" s="23" t="s">
        <v>246</v>
      </c>
      <c r="G139" s="10"/>
      <c r="H139" s="10"/>
      <c r="I139" s="11"/>
      <c r="J139" s="11"/>
      <c r="K139" s="11"/>
      <c r="L139" s="11"/>
      <c r="M139" s="154" t="s">
        <v>434</v>
      </c>
      <c r="N139" s="155"/>
      <c r="O139" s="156"/>
      <c r="P139" t="s">
        <v>440</v>
      </c>
    </row>
    <row r="140" spans="1:16" ht="19.5" customHeight="1">
      <c r="A140" s="7">
        <v>55</v>
      </c>
      <c r="B140" s="21">
        <v>2320260724</v>
      </c>
      <c r="C140" s="8" t="s">
        <v>416</v>
      </c>
      <c r="D140" s="9" t="s">
        <v>415</v>
      </c>
      <c r="E140" s="23" t="s">
        <v>254</v>
      </c>
      <c r="F140" s="23" t="s">
        <v>252</v>
      </c>
      <c r="G140" s="10"/>
      <c r="H140" s="10"/>
      <c r="I140" s="11"/>
      <c r="J140" s="11"/>
      <c r="K140" s="11"/>
      <c r="L140" s="11"/>
      <c r="M140" s="154" t="s">
        <v>434</v>
      </c>
      <c r="N140" s="155"/>
      <c r="O140" s="156"/>
      <c r="P140" t="s">
        <v>440</v>
      </c>
    </row>
    <row r="141" spans="1:16" ht="19.5" customHeight="1">
      <c r="A141" s="7">
        <v>56</v>
      </c>
      <c r="B141" s="21">
        <v>2320714500</v>
      </c>
      <c r="C141" s="8" t="s">
        <v>417</v>
      </c>
      <c r="D141" s="9" t="s">
        <v>418</v>
      </c>
      <c r="E141" s="23" t="s">
        <v>254</v>
      </c>
      <c r="F141" s="23" t="s">
        <v>246</v>
      </c>
      <c r="G141" s="10"/>
      <c r="H141" s="10"/>
      <c r="I141" s="11"/>
      <c r="J141" s="11"/>
      <c r="K141" s="11"/>
      <c r="L141" s="11"/>
      <c r="M141" s="154" t="s">
        <v>49</v>
      </c>
      <c r="N141" s="155"/>
      <c r="O141" s="156"/>
      <c r="P141" t="s">
        <v>440</v>
      </c>
    </row>
    <row r="142" spans="1:16" ht="19.5" customHeight="1">
      <c r="A142" s="7">
        <v>57</v>
      </c>
      <c r="B142" s="21">
        <v>2321252829</v>
      </c>
      <c r="C142" s="8" t="s">
        <v>419</v>
      </c>
      <c r="D142" s="9" t="s">
        <v>420</v>
      </c>
      <c r="E142" s="23" t="s">
        <v>254</v>
      </c>
      <c r="F142" s="23" t="s">
        <v>246</v>
      </c>
      <c r="G142" s="10"/>
      <c r="H142" s="10"/>
      <c r="I142" s="11"/>
      <c r="J142" s="11"/>
      <c r="K142" s="11"/>
      <c r="L142" s="11"/>
      <c r="M142" s="154" t="s">
        <v>49</v>
      </c>
      <c r="N142" s="155"/>
      <c r="O142" s="156"/>
      <c r="P142" t="s">
        <v>440</v>
      </c>
    </row>
    <row r="143" spans="1:16" ht="19.5" customHeight="1">
      <c r="A143" s="7">
        <v>58</v>
      </c>
      <c r="B143" s="21">
        <v>2320260419</v>
      </c>
      <c r="C143" s="8" t="s">
        <v>421</v>
      </c>
      <c r="D143" s="9" t="s">
        <v>422</v>
      </c>
      <c r="E143" s="23" t="s">
        <v>254</v>
      </c>
      <c r="F143" s="23" t="s">
        <v>252</v>
      </c>
      <c r="G143" s="10"/>
      <c r="H143" s="10"/>
      <c r="I143" s="11"/>
      <c r="J143" s="11"/>
      <c r="K143" s="11"/>
      <c r="L143" s="11"/>
      <c r="M143" s="154" t="s">
        <v>49</v>
      </c>
      <c r="N143" s="155"/>
      <c r="O143" s="156"/>
      <c r="P143" t="s">
        <v>440</v>
      </c>
    </row>
    <row r="144" spans="1:16" ht="19.5" customHeight="1">
      <c r="A144" s="7">
        <v>59</v>
      </c>
      <c r="B144" s="21">
        <v>2320243064</v>
      </c>
      <c r="C144" s="8" t="s">
        <v>423</v>
      </c>
      <c r="D144" s="9" t="s">
        <v>424</v>
      </c>
      <c r="E144" s="23" t="s">
        <v>254</v>
      </c>
      <c r="F144" s="23" t="s">
        <v>246</v>
      </c>
      <c r="G144" s="10"/>
      <c r="H144" s="10"/>
      <c r="I144" s="11"/>
      <c r="J144" s="11"/>
      <c r="K144" s="11"/>
      <c r="L144" s="11"/>
      <c r="M144" s="154" t="s">
        <v>434</v>
      </c>
      <c r="N144" s="155"/>
      <c r="O144" s="156"/>
      <c r="P144" t="s">
        <v>440</v>
      </c>
    </row>
    <row r="145" spans="1:16" ht="19.5" customHeight="1">
      <c r="A145" s="7">
        <v>60</v>
      </c>
      <c r="B145" s="21">
        <v>2320251476</v>
      </c>
      <c r="C145" s="8" t="s">
        <v>425</v>
      </c>
      <c r="D145" s="9" t="s">
        <v>424</v>
      </c>
      <c r="E145" s="23" t="s">
        <v>254</v>
      </c>
      <c r="F145" s="23" t="s">
        <v>252</v>
      </c>
      <c r="G145" s="10"/>
      <c r="H145" s="10"/>
      <c r="I145" s="11"/>
      <c r="J145" s="11"/>
      <c r="K145" s="11"/>
      <c r="L145" s="14"/>
      <c r="M145" s="157" t="s">
        <v>434</v>
      </c>
      <c r="N145" s="158"/>
      <c r="O145" s="159"/>
      <c r="P145" t="s">
        <v>440</v>
      </c>
    </row>
  </sheetData>
  <sheetProtection/>
  <mergeCells count="170">
    <mergeCell ref="M142:O142"/>
    <mergeCell ref="M143:O143"/>
    <mergeCell ref="M144:O144"/>
    <mergeCell ref="M145:O145"/>
    <mergeCell ref="M136:O136"/>
    <mergeCell ref="M137:O137"/>
    <mergeCell ref="M138:O138"/>
    <mergeCell ref="M139:O139"/>
    <mergeCell ref="M140:O140"/>
    <mergeCell ref="M141:O141"/>
    <mergeCell ref="M130:O130"/>
    <mergeCell ref="M131:O131"/>
    <mergeCell ref="M132:O132"/>
    <mergeCell ref="M133:O133"/>
    <mergeCell ref="M134:O134"/>
    <mergeCell ref="M135:O135"/>
    <mergeCell ref="M124:O124"/>
    <mergeCell ref="M125:O125"/>
    <mergeCell ref="M126:O126"/>
    <mergeCell ref="M127:O127"/>
    <mergeCell ref="M128:O128"/>
    <mergeCell ref="M129:O129"/>
    <mergeCell ref="M118:O118"/>
    <mergeCell ref="M119:O119"/>
    <mergeCell ref="M120:O120"/>
    <mergeCell ref="M121:O121"/>
    <mergeCell ref="M122:O122"/>
    <mergeCell ref="M123:O123"/>
    <mergeCell ref="M112:O112"/>
    <mergeCell ref="M113:O113"/>
    <mergeCell ref="M114:O114"/>
    <mergeCell ref="M115:O115"/>
    <mergeCell ref="M116:O116"/>
    <mergeCell ref="M117:O117"/>
    <mergeCell ref="M106:O106"/>
    <mergeCell ref="M107:O107"/>
    <mergeCell ref="M108:O108"/>
    <mergeCell ref="M109:O109"/>
    <mergeCell ref="M110:O110"/>
    <mergeCell ref="M111:O111"/>
    <mergeCell ref="M100:O100"/>
    <mergeCell ref="M101:O101"/>
    <mergeCell ref="M102:O102"/>
    <mergeCell ref="M103:O103"/>
    <mergeCell ref="M104:O104"/>
    <mergeCell ref="M105:O105"/>
    <mergeCell ref="M94:O94"/>
    <mergeCell ref="M95:O95"/>
    <mergeCell ref="M96:O96"/>
    <mergeCell ref="M97:O97"/>
    <mergeCell ref="M98:O98"/>
    <mergeCell ref="M99:O99"/>
    <mergeCell ref="M88:O88"/>
    <mergeCell ref="M89:O89"/>
    <mergeCell ref="M90:O90"/>
    <mergeCell ref="M91:O91"/>
    <mergeCell ref="M92:O92"/>
    <mergeCell ref="M93:O93"/>
    <mergeCell ref="G84:G85"/>
    <mergeCell ref="H84:H85"/>
    <mergeCell ref="I84:L84"/>
    <mergeCell ref="M84:O85"/>
    <mergeCell ref="M86:O86"/>
    <mergeCell ref="M87:O87"/>
    <mergeCell ref="A84:A85"/>
    <mergeCell ref="B84:B85"/>
    <mergeCell ref="C84:C85"/>
    <mergeCell ref="D84:D85"/>
    <mergeCell ref="E84:E85"/>
    <mergeCell ref="F84:F85"/>
    <mergeCell ref="B79:C79"/>
    <mergeCell ref="D79:L79"/>
    <mergeCell ref="B80:C80"/>
    <mergeCell ref="E80:L80"/>
    <mergeCell ref="C81:L81"/>
    <mergeCell ref="A82:L82"/>
    <mergeCell ref="M72:O72"/>
    <mergeCell ref="M73:O73"/>
    <mergeCell ref="M74:O74"/>
    <mergeCell ref="M75:O75"/>
    <mergeCell ref="M76:O76"/>
    <mergeCell ref="M77:O77"/>
    <mergeCell ref="M66:O66"/>
    <mergeCell ref="M67:O67"/>
    <mergeCell ref="M68:O68"/>
    <mergeCell ref="M69:O69"/>
    <mergeCell ref="M70:O70"/>
    <mergeCell ref="M71:O71"/>
    <mergeCell ref="G62:G63"/>
    <mergeCell ref="H62:H63"/>
    <mergeCell ref="I62:L62"/>
    <mergeCell ref="M62:O63"/>
    <mergeCell ref="M64:O64"/>
    <mergeCell ref="M65:O65"/>
    <mergeCell ref="B58:C58"/>
    <mergeCell ref="E58:L58"/>
    <mergeCell ref="C59:L59"/>
    <mergeCell ref="A60:L60"/>
    <mergeCell ref="A62:A63"/>
    <mergeCell ref="B62:B63"/>
    <mergeCell ref="C62:C63"/>
    <mergeCell ref="D62:D63"/>
    <mergeCell ref="E62:E63"/>
    <mergeCell ref="F62:F63"/>
    <mergeCell ref="M52:O52"/>
    <mergeCell ref="M53:O53"/>
    <mergeCell ref="M54:O54"/>
    <mergeCell ref="M55:O55"/>
    <mergeCell ref="B57:C57"/>
    <mergeCell ref="D57:L57"/>
    <mergeCell ref="M46:O46"/>
    <mergeCell ref="M47:O47"/>
    <mergeCell ref="M48:O48"/>
    <mergeCell ref="M49:O49"/>
    <mergeCell ref="M50:O50"/>
    <mergeCell ref="M51:O51"/>
    <mergeCell ref="M40:O40"/>
    <mergeCell ref="M41:O41"/>
    <mergeCell ref="M42:O42"/>
    <mergeCell ref="M43:O43"/>
    <mergeCell ref="M44:O44"/>
    <mergeCell ref="M45:O45"/>
    <mergeCell ref="M34:O34"/>
    <mergeCell ref="M35:O35"/>
    <mergeCell ref="M36:O36"/>
    <mergeCell ref="M37:O37"/>
    <mergeCell ref="M38:O38"/>
    <mergeCell ref="M39:O39"/>
    <mergeCell ref="M28:O28"/>
    <mergeCell ref="M29:O29"/>
    <mergeCell ref="M30:O30"/>
    <mergeCell ref="M31:O31"/>
    <mergeCell ref="M32:O32"/>
    <mergeCell ref="M33:O33"/>
    <mergeCell ref="M22:O22"/>
    <mergeCell ref="M23:O23"/>
    <mergeCell ref="M24:O24"/>
    <mergeCell ref="M25:O25"/>
    <mergeCell ref="M26:O26"/>
    <mergeCell ref="M27:O27"/>
    <mergeCell ref="M16:O16"/>
    <mergeCell ref="M17:O17"/>
    <mergeCell ref="M18:O18"/>
    <mergeCell ref="M19:O19"/>
    <mergeCell ref="M20:O20"/>
    <mergeCell ref="M21:O21"/>
    <mergeCell ref="M10:O10"/>
    <mergeCell ref="M11:O11"/>
    <mergeCell ref="M12:O12"/>
    <mergeCell ref="M13:O13"/>
    <mergeCell ref="M14:O14"/>
    <mergeCell ref="M15:O15"/>
    <mergeCell ref="G6:G7"/>
    <mergeCell ref="H6:H7"/>
    <mergeCell ref="I6:L6"/>
    <mergeCell ref="M6:O7"/>
    <mergeCell ref="M8:O8"/>
    <mergeCell ref="M9:O9"/>
    <mergeCell ref="A6:A7"/>
    <mergeCell ref="B6:B7"/>
    <mergeCell ref="C6:C7"/>
    <mergeCell ref="D6:D7"/>
    <mergeCell ref="E6:E7"/>
    <mergeCell ref="F6:F7"/>
    <mergeCell ref="B1:C1"/>
    <mergeCell ref="D1:L1"/>
    <mergeCell ref="B2:C2"/>
    <mergeCell ref="E2:L2"/>
    <mergeCell ref="C3:L3"/>
    <mergeCell ref="A4:L4"/>
  </mergeCells>
  <conditionalFormatting sqref="F6:F55 M8:O55">
    <cfRule type="cellIs" priority="3" dxfId="17" operator="equal" stopIfTrue="1">
      <formula>0</formula>
    </cfRule>
  </conditionalFormatting>
  <conditionalFormatting sqref="M64:O77 F62:F77">
    <cfRule type="cellIs" priority="2" dxfId="17" operator="equal" stopIfTrue="1">
      <formula>0</formula>
    </cfRule>
  </conditionalFormatting>
  <conditionalFormatting sqref="F84:F145 M86:O145">
    <cfRule type="cellIs" priority="1" dxfId="17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toandtu</cp:lastModifiedBy>
  <cp:lastPrinted>2021-07-13T07:45:19Z</cp:lastPrinted>
  <dcterms:created xsi:type="dcterms:W3CDTF">2009-04-20T08:11:00Z</dcterms:created>
  <dcterms:modified xsi:type="dcterms:W3CDTF">2021-07-15T01:13:31Z</dcterms:modified>
  <cp:category/>
  <cp:version/>
  <cp:contentType/>
  <cp:contentStatus/>
</cp:coreProperties>
</file>